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 Caiado\Dropbox\Jorge Caiado\Livros\Métodos Previsão em Gestão 2ªEdição\"/>
    </mc:Choice>
  </mc:AlternateContent>
  <xr:revisionPtr revIDLastSave="0" documentId="13_ncr:1_{B1A3739B-E96E-42FF-8C5B-D6397CB4A8E6}" xr6:coauthVersionLast="47" xr6:coauthVersionMax="47" xr10:uidLastSave="{00000000-0000-0000-0000-000000000000}"/>
  <bookViews>
    <workbookView xWindow="-120" yWindow="-120" windowWidth="25440" windowHeight="15540" activeTab="8" xr2:uid="{00000000-000D-0000-FFFF-FFFF00000000}"/>
  </bookViews>
  <sheets>
    <sheet name="Dados" sheetId="1" r:id="rId1"/>
    <sheet name="Exer 2.1" sheetId="2" r:id="rId2"/>
    <sheet name="Exer 2.2" sheetId="3" r:id="rId3"/>
    <sheet name="Exer 3.1a" sheetId="4" r:id="rId4"/>
    <sheet name="Exer 3.1b" sheetId="5" r:id="rId5"/>
    <sheet name="Exer 3.2a" sheetId="8" r:id="rId6"/>
    <sheet name="Exer 3.2b" sheetId="9" r:id="rId7"/>
    <sheet name="Exer3.2c" sheetId="10" r:id="rId8"/>
    <sheet name="Exer 3.2d" sheetId="11" r:id="rId9"/>
    <sheet name="Exer 4.1" sheetId="6" r:id="rId10"/>
    <sheet name="Exer 5.2" sheetId="7" r:id="rId11"/>
  </sheets>
  <definedNames>
    <definedName name="OLE_LINK33" localSheetId="0">Dados!#REF!</definedName>
    <definedName name="OLE_LINK34" localSheetId="0">Dados!#REF!</definedName>
    <definedName name="OLE_LINK36" localSheetId="0">Dados!#REF!</definedName>
    <definedName name="OLE_LINK42" localSheetId="0">Dados!#REF!</definedName>
    <definedName name="solver_adj" localSheetId="9" hidden="1">'Exer 4.1'!$P$3:$R$3</definedName>
    <definedName name="solver_cvg" localSheetId="9" hidden="1">"0,0001"</definedName>
    <definedName name="solver_drv" localSheetId="9" hidden="1">1</definedName>
    <definedName name="solver_eng" localSheetId="9" hidden="1">1</definedName>
    <definedName name="solver_est" localSheetId="9" hidden="1">1</definedName>
    <definedName name="solver_itr" localSheetId="9" hidden="1">2147483647</definedName>
    <definedName name="solver_lhs1" localSheetId="9" hidden="1">'Exer 4.1'!$P$3</definedName>
    <definedName name="solver_lhs2" localSheetId="9" hidden="1">'Exer 4.1'!$P$3</definedName>
    <definedName name="solver_lhs3" localSheetId="9" hidden="1">'Exer 4.1'!$Q$3</definedName>
    <definedName name="solver_lhs4" localSheetId="9" hidden="1">'Exer 4.1'!$Q$3</definedName>
    <definedName name="solver_lhs5" localSheetId="9" hidden="1">'Exer 4.1'!$R$3</definedName>
    <definedName name="solver_lhs6" localSheetId="9" hidden="1">'Exer 4.1'!$R$3</definedName>
    <definedName name="solver_mip" localSheetId="9" hidden="1">2147483647</definedName>
    <definedName name="solver_mni" localSheetId="9" hidden="1">30</definedName>
    <definedName name="solver_mrt" localSheetId="9" hidden="1">"0,075"</definedName>
    <definedName name="solver_msl" localSheetId="9" hidden="1">2</definedName>
    <definedName name="solver_neg" localSheetId="9" hidden="1">1</definedName>
    <definedName name="solver_nod" localSheetId="9" hidden="1">2147483647</definedName>
    <definedName name="solver_num" localSheetId="9" hidden="1">6</definedName>
    <definedName name="solver_nwt" localSheetId="9" hidden="1">1</definedName>
    <definedName name="solver_opt" localSheetId="9" hidden="1">'Exer 4.1'!$S$3</definedName>
    <definedName name="solver_pre" localSheetId="9" hidden="1">"0,000001"</definedName>
    <definedName name="solver_rbv" localSheetId="9" hidden="1">1</definedName>
    <definedName name="solver_rel1" localSheetId="9" hidden="1">1</definedName>
    <definedName name="solver_rel2" localSheetId="9" hidden="1">3</definedName>
    <definedName name="solver_rel3" localSheetId="9" hidden="1">1</definedName>
    <definedName name="solver_rel4" localSheetId="9" hidden="1">3</definedName>
    <definedName name="solver_rel5" localSheetId="9" hidden="1">1</definedName>
    <definedName name="solver_rel6" localSheetId="9" hidden="1">3</definedName>
    <definedName name="solver_rhs1" localSheetId="9" hidden="1">1</definedName>
    <definedName name="solver_rhs2" localSheetId="9" hidden="1">0</definedName>
    <definedName name="solver_rhs3" localSheetId="9" hidden="1">1</definedName>
    <definedName name="solver_rhs4" localSheetId="9" hidden="1">0</definedName>
    <definedName name="solver_rhs5" localSheetId="9" hidden="1">1</definedName>
    <definedName name="solver_rhs6" localSheetId="9" hidden="1">0</definedName>
    <definedName name="solver_rlx" localSheetId="9" hidden="1">2</definedName>
    <definedName name="solver_rsd" localSheetId="9" hidden="1">0</definedName>
    <definedName name="solver_scl" localSheetId="9" hidden="1">1</definedName>
    <definedName name="solver_sho" localSheetId="9" hidden="1">2</definedName>
    <definedName name="solver_ssz" localSheetId="9" hidden="1">100</definedName>
    <definedName name="solver_tim" localSheetId="9" hidden="1">2147483647</definedName>
    <definedName name="solver_tol" localSheetId="9" hidden="1">0.01</definedName>
    <definedName name="solver_typ" localSheetId="9" hidden="1">2</definedName>
    <definedName name="solver_val" localSheetId="9" hidden="1">0</definedName>
    <definedName name="solver_ver" localSheetId="9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1" l="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2" i="11"/>
  <c r="F3" i="11"/>
  <c r="F4" i="11"/>
  <c r="F5" i="11"/>
  <c r="F6" i="11"/>
  <c r="F7" i="11"/>
  <c r="F8" i="11"/>
  <c r="F9" i="11"/>
  <c r="F10" i="11"/>
  <c r="F11" i="11"/>
  <c r="F12" i="11"/>
  <c r="F13" i="11"/>
  <c r="F4" i="4"/>
  <c r="F5" i="4"/>
  <c r="F6" i="4"/>
  <c r="F7" i="4"/>
  <c r="F8" i="4"/>
  <c r="F9" i="4"/>
  <c r="F10" i="4"/>
  <c r="F11" i="4"/>
  <c r="F12" i="4"/>
  <c r="F13" i="4"/>
  <c r="F14" i="4"/>
  <c r="F3" i="4"/>
  <c r="F2" i="11"/>
  <c r="E4" i="11"/>
  <c r="E5" i="11"/>
  <c r="E6" i="11"/>
  <c r="E7" i="11"/>
  <c r="E8" i="11"/>
  <c r="E9" i="11"/>
  <c r="E10" i="11"/>
  <c r="E11" i="11"/>
  <c r="E12" i="11"/>
  <c r="E13" i="11"/>
  <c r="E3" i="11"/>
  <c r="E2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8" i="11"/>
  <c r="C169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8" i="11"/>
  <c r="E5" i="10"/>
  <c r="F5" i="10"/>
  <c r="G5" i="10"/>
  <c r="I5" i="10" s="1"/>
  <c r="H5" i="10"/>
  <c r="E6" i="10"/>
  <c r="F6" i="10"/>
  <c r="H6" i="10" s="1"/>
  <c r="G6" i="10"/>
  <c r="I6" i="10" s="1"/>
  <c r="E7" i="10"/>
  <c r="F7" i="10"/>
  <c r="H7" i="10" s="1"/>
  <c r="G7" i="10"/>
  <c r="I7" i="10" s="1"/>
  <c r="E8" i="10"/>
  <c r="F8" i="10"/>
  <c r="H8" i="10" s="1"/>
  <c r="G8" i="10"/>
  <c r="I8" i="10"/>
  <c r="E9" i="10"/>
  <c r="F9" i="10"/>
  <c r="G9" i="10"/>
  <c r="H9" i="10"/>
  <c r="I9" i="10"/>
  <c r="E10" i="10"/>
  <c r="F10" i="10"/>
  <c r="H10" i="10" s="1"/>
  <c r="G10" i="10"/>
  <c r="I10" i="10" s="1"/>
  <c r="E11" i="10"/>
  <c r="F11" i="10"/>
  <c r="H11" i="10" s="1"/>
  <c r="G11" i="10"/>
  <c r="I11" i="10" s="1"/>
  <c r="E12" i="10"/>
  <c r="F12" i="10"/>
  <c r="H12" i="10" s="1"/>
  <c r="G12" i="10"/>
  <c r="I12" i="10"/>
  <c r="E13" i="10"/>
  <c r="F13" i="10"/>
  <c r="G13" i="10"/>
  <c r="H13" i="10"/>
  <c r="I13" i="10"/>
  <c r="E14" i="10"/>
  <c r="F14" i="10"/>
  <c r="G14" i="10"/>
  <c r="I14" i="10" s="1"/>
  <c r="H14" i="10"/>
  <c r="E15" i="10"/>
  <c r="F15" i="10"/>
  <c r="H15" i="10" s="1"/>
  <c r="G15" i="10"/>
  <c r="I15" i="10" s="1"/>
  <c r="E16" i="10"/>
  <c r="F16" i="10"/>
  <c r="H16" i="10" s="1"/>
  <c r="G16" i="10"/>
  <c r="I16" i="10"/>
  <c r="E17" i="10"/>
  <c r="F17" i="10"/>
  <c r="G17" i="10"/>
  <c r="H17" i="10"/>
  <c r="I17" i="10"/>
  <c r="E18" i="10"/>
  <c r="F18" i="10"/>
  <c r="G18" i="10"/>
  <c r="I18" i="10" s="1"/>
  <c r="H18" i="10"/>
  <c r="E19" i="10"/>
  <c r="F19" i="10"/>
  <c r="H19" i="10" s="1"/>
  <c r="G19" i="10"/>
  <c r="I19" i="10" s="1"/>
  <c r="E20" i="10"/>
  <c r="F20" i="10"/>
  <c r="H20" i="10" s="1"/>
  <c r="G20" i="10"/>
  <c r="I20" i="10"/>
  <c r="E21" i="10"/>
  <c r="F21" i="10"/>
  <c r="G21" i="10"/>
  <c r="H21" i="10"/>
  <c r="I21" i="10"/>
  <c r="E22" i="10"/>
  <c r="F22" i="10"/>
  <c r="G22" i="10"/>
  <c r="I22" i="10" s="1"/>
  <c r="H22" i="10"/>
  <c r="E23" i="10"/>
  <c r="F23" i="10"/>
  <c r="H23" i="10" s="1"/>
  <c r="G23" i="10"/>
  <c r="I23" i="10" s="1"/>
  <c r="E24" i="10"/>
  <c r="F24" i="10"/>
  <c r="H24" i="10" s="1"/>
  <c r="G24" i="10"/>
  <c r="I24" i="10"/>
  <c r="E25" i="10"/>
  <c r="F25" i="10"/>
  <c r="G25" i="10"/>
  <c r="H25" i="10"/>
  <c r="I25" i="10"/>
  <c r="E26" i="10"/>
  <c r="F26" i="10"/>
  <c r="G26" i="10"/>
  <c r="I26" i="10" s="1"/>
  <c r="H26" i="10"/>
  <c r="E27" i="10"/>
  <c r="F27" i="10"/>
  <c r="H27" i="10" s="1"/>
  <c r="G27" i="10"/>
  <c r="I27" i="10" s="1"/>
  <c r="E28" i="10"/>
  <c r="F28" i="10"/>
  <c r="H28" i="10" s="1"/>
  <c r="G28" i="10"/>
  <c r="I28" i="10"/>
  <c r="E29" i="10"/>
  <c r="F29" i="10"/>
  <c r="G29" i="10"/>
  <c r="H29" i="10"/>
  <c r="I29" i="10"/>
  <c r="E30" i="10"/>
  <c r="F30" i="10"/>
  <c r="G30" i="10"/>
  <c r="I30" i="10" s="1"/>
  <c r="H30" i="10"/>
  <c r="E31" i="10"/>
  <c r="F31" i="10"/>
  <c r="H31" i="10" s="1"/>
  <c r="G31" i="10"/>
  <c r="I31" i="10" s="1"/>
  <c r="E32" i="10"/>
  <c r="F32" i="10"/>
  <c r="H32" i="10" s="1"/>
  <c r="G32" i="10"/>
  <c r="I32" i="10"/>
  <c r="E33" i="10"/>
  <c r="F33" i="10"/>
  <c r="G33" i="10"/>
  <c r="H33" i="10"/>
  <c r="I33" i="10"/>
  <c r="E34" i="10"/>
  <c r="F34" i="10"/>
  <c r="G34" i="10"/>
  <c r="I34" i="10" s="1"/>
  <c r="H34" i="10"/>
  <c r="E35" i="10"/>
  <c r="F35" i="10"/>
  <c r="H35" i="10" s="1"/>
  <c r="G35" i="10"/>
  <c r="I35" i="10" s="1"/>
  <c r="E36" i="10"/>
  <c r="F36" i="10"/>
  <c r="H36" i="10" s="1"/>
  <c r="G36" i="10"/>
  <c r="I36" i="10"/>
  <c r="E37" i="10"/>
  <c r="F37" i="10"/>
  <c r="G37" i="10"/>
  <c r="H37" i="10"/>
  <c r="I37" i="10"/>
  <c r="E38" i="10"/>
  <c r="F38" i="10"/>
  <c r="G38" i="10"/>
  <c r="I38" i="10" s="1"/>
  <c r="H38" i="10"/>
  <c r="E39" i="10"/>
  <c r="F39" i="10"/>
  <c r="H39" i="10" s="1"/>
  <c r="G39" i="10"/>
  <c r="I39" i="10" s="1"/>
  <c r="E40" i="10"/>
  <c r="F40" i="10"/>
  <c r="H40" i="10" s="1"/>
  <c r="G40" i="10"/>
  <c r="I40" i="10"/>
  <c r="E41" i="10"/>
  <c r="F41" i="10"/>
  <c r="G41" i="10"/>
  <c r="H41" i="10"/>
  <c r="I41" i="10"/>
  <c r="E42" i="10"/>
  <c r="F42" i="10"/>
  <c r="G42" i="10"/>
  <c r="I42" i="10" s="1"/>
  <c r="H42" i="10"/>
  <c r="E43" i="10"/>
  <c r="F43" i="10"/>
  <c r="H43" i="10" s="1"/>
  <c r="G43" i="10"/>
  <c r="I43" i="10" s="1"/>
  <c r="E44" i="10"/>
  <c r="F44" i="10"/>
  <c r="H44" i="10" s="1"/>
  <c r="G44" i="10"/>
  <c r="I44" i="10"/>
  <c r="E45" i="10"/>
  <c r="F45" i="10"/>
  <c r="G45" i="10"/>
  <c r="H45" i="10"/>
  <c r="I45" i="10"/>
  <c r="E46" i="10"/>
  <c r="F46" i="10"/>
  <c r="G46" i="10"/>
  <c r="I46" i="10" s="1"/>
  <c r="H46" i="10"/>
  <c r="E47" i="10"/>
  <c r="F47" i="10"/>
  <c r="H47" i="10" s="1"/>
  <c r="G47" i="10"/>
  <c r="I47" i="10" s="1"/>
  <c r="E48" i="10"/>
  <c r="F48" i="10"/>
  <c r="H48" i="10" s="1"/>
  <c r="G48" i="10"/>
  <c r="I48" i="10"/>
  <c r="E49" i="10"/>
  <c r="F49" i="10"/>
  <c r="G49" i="10"/>
  <c r="H49" i="10"/>
  <c r="I49" i="10"/>
  <c r="E50" i="10"/>
  <c r="F50" i="10"/>
  <c r="G50" i="10"/>
  <c r="I50" i="10" s="1"/>
  <c r="H50" i="10"/>
  <c r="E51" i="10"/>
  <c r="F51" i="10"/>
  <c r="H51" i="10" s="1"/>
  <c r="G51" i="10"/>
  <c r="I51" i="10" s="1"/>
  <c r="E52" i="10"/>
  <c r="F52" i="10"/>
  <c r="H52" i="10" s="1"/>
  <c r="G52" i="10"/>
  <c r="I52" i="10"/>
  <c r="E53" i="10"/>
  <c r="F53" i="10"/>
  <c r="G53" i="10"/>
  <c r="H53" i="10"/>
  <c r="I53" i="10"/>
  <c r="E54" i="10"/>
  <c r="F54" i="10"/>
  <c r="G54" i="10"/>
  <c r="I54" i="10" s="1"/>
  <c r="H54" i="10"/>
  <c r="E55" i="10"/>
  <c r="F55" i="10"/>
  <c r="H55" i="10" s="1"/>
  <c r="G55" i="10"/>
  <c r="I55" i="10" s="1"/>
  <c r="E56" i="10"/>
  <c r="F56" i="10"/>
  <c r="H56" i="10" s="1"/>
  <c r="G56" i="10"/>
  <c r="I56" i="10"/>
  <c r="E57" i="10"/>
  <c r="F57" i="10"/>
  <c r="G57" i="10"/>
  <c r="H57" i="10"/>
  <c r="I57" i="10"/>
  <c r="E58" i="10"/>
  <c r="F58" i="10"/>
  <c r="G58" i="10"/>
  <c r="I58" i="10" s="1"/>
  <c r="H58" i="10"/>
  <c r="E59" i="10"/>
  <c r="F59" i="10"/>
  <c r="H59" i="10" s="1"/>
  <c r="G59" i="10"/>
  <c r="I59" i="10" s="1"/>
  <c r="E60" i="10"/>
  <c r="F60" i="10"/>
  <c r="H60" i="10" s="1"/>
  <c r="G60" i="10"/>
  <c r="I60" i="10"/>
  <c r="E61" i="10"/>
  <c r="F61" i="10"/>
  <c r="G61" i="10"/>
  <c r="H61" i="10"/>
  <c r="I61" i="10"/>
  <c r="E62" i="10"/>
  <c r="F62" i="10"/>
  <c r="G62" i="10"/>
  <c r="I62" i="10" s="1"/>
  <c r="H62" i="10"/>
  <c r="E63" i="10"/>
  <c r="F63" i="10"/>
  <c r="H63" i="10" s="1"/>
  <c r="G63" i="10"/>
  <c r="I63" i="10" s="1"/>
  <c r="E64" i="10"/>
  <c r="F64" i="10"/>
  <c r="H64" i="10" s="1"/>
  <c r="G64" i="10"/>
  <c r="I64" i="10"/>
  <c r="E65" i="10"/>
  <c r="F65" i="10"/>
  <c r="G65" i="10"/>
  <c r="H65" i="10"/>
  <c r="I65" i="10"/>
  <c r="E66" i="10"/>
  <c r="F66" i="10"/>
  <c r="G66" i="10"/>
  <c r="I66" i="10" s="1"/>
  <c r="H66" i="10"/>
  <c r="E67" i="10"/>
  <c r="F67" i="10"/>
  <c r="H67" i="10" s="1"/>
  <c r="G67" i="10"/>
  <c r="I67" i="10" s="1"/>
  <c r="E68" i="10"/>
  <c r="F68" i="10"/>
  <c r="H68" i="10" s="1"/>
  <c r="G68" i="10"/>
  <c r="I68" i="10"/>
  <c r="E69" i="10"/>
  <c r="F69" i="10"/>
  <c r="G69" i="10"/>
  <c r="H69" i="10"/>
  <c r="I69" i="10"/>
  <c r="E70" i="10"/>
  <c r="F70" i="10"/>
  <c r="G70" i="10"/>
  <c r="I70" i="10" s="1"/>
  <c r="H70" i="10"/>
  <c r="E71" i="10"/>
  <c r="F71" i="10"/>
  <c r="H71" i="10" s="1"/>
  <c r="G71" i="10"/>
  <c r="I71" i="10" s="1"/>
  <c r="E72" i="10"/>
  <c r="F72" i="10"/>
  <c r="H72" i="10" s="1"/>
  <c r="G72" i="10"/>
  <c r="I72" i="10"/>
  <c r="E73" i="10"/>
  <c r="F73" i="10"/>
  <c r="G73" i="10"/>
  <c r="H73" i="10"/>
  <c r="I73" i="10"/>
  <c r="E74" i="10"/>
  <c r="F74" i="10"/>
  <c r="G74" i="10"/>
  <c r="I74" i="10" s="1"/>
  <c r="H74" i="10"/>
  <c r="E75" i="10"/>
  <c r="F75" i="10"/>
  <c r="H75" i="10" s="1"/>
  <c r="G75" i="10"/>
  <c r="I75" i="10" s="1"/>
  <c r="E76" i="10"/>
  <c r="F76" i="10"/>
  <c r="H76" i="10" s="1"/>
  <c r="G76" i="10"/>
  <c r="I76" i="10"/>
  <c r="E77" i="10"/>
  <c r="F77" i="10"/>
  <c r="G77" i="10"/>
  <c r="H77" i="10"/>
  <c r="I77" i="10"/>
  <c r="E78" i="10"/>
  <c r="F78" i="10"/>
  <c r="G78" i="10"/>
  <c r="I78" i="10" s="1"/>
  <c r="H78" i="10"/>
  <c r="E79" i="10"/>
  <c r="F79" i="10"/>
  <c r="H79" i="10" s="1"/>
  <c r="G79" i="10"/>
  <c r="I79" i="10" s="1"/>
  <c r="E80" i="10"/>
  <c r="F80" i="10"/>
  <c r="H80" i="10" s="1"/>
  <c r="G80" i="10"/>
  <c r="I80" i="10"/>
  <c r="E81" i="10"/>
  <c r="F81" i="10"/>
  <c r="G81" i="10"/>
  <c r="H81" i="10"/>
  <c r="I81" i="10"/>
  <c r="E82" i="10"/>
  <c r="F82" i="10"/>
  <c r="G82" i="10"/>
  <c r="I82" i="10" s="1"/>
  <c r="H82" i="10"/>
  <c r="E83" i="10"/>
  <c r="F83" i="10"/>
  <c r="H83" i="10" s="1"/>
  <c r="G83" i="10"/>
  <c r="I83" i="10" s="1"/>
  <c r="E84" i="10"/>
  <c r="F84" i="10"/>
  <c r="H84" i="10" s="1"/>
  <c r="G84" i="10"/>
  <c r="I84" i="10"/>
  <c r="E85" i="10"/>
  <c r="F85" i="10"/>
  <c r="G85" i="10"/>
  <c r="H85" i="10"/>
  <c r="I85" i="10"/>
  <c r="E86" i="10"/>
  <c r="F86" i="10"/>
  <c r="G86" i="10"/>
  <c r="I86" i="10" s="1"/>
  <c r="H86" i="10"/>
  <c r="E87" i="10"/>
  <c r="F87" i="10"/>
  <c r="H87" i="10" s="1"/>
  <c r="G87" i="10"/>
  <c r="I87" i="10" s="1"/>
  <c r="E88" i="10"/>
  <c r="F88" i="10"/>
  <c r="H88" i="10" s="1"/>
  <c r="G88" i="10"/>
  <c r="I88" i="10"/>
  <c r="E89" i="10"/>
  <c r="F89" i="10"/>
  <c r="G89" i="10"/>
  <c r="H89" i="10"/>
  <c r="I89" i="10"/>
  <c r="E90" i="10"/>
  <c r="F90" i="10"/>
  <c r="G90" i="10"/>
  <c r="I90" i="10" s="1"/>
  <c r="H90" i="10"/>
  <c r="E91" i="10"/>
  <c r="F91" i="10"/>
  <c r="H91" i="10" s="1"/>
  <c r="G91" i="10"/>
  <c r="I91" i="10" s="1"/>
  <c r="E92" i="10"/>
  <c r="F92" i="10"/>
  <c r="H92" i="10" s="1"/>
  <c r="G92" i="10"/>
  <c r="I92" i="10"/>
  <c r="E93" i="10"/>
  <c r="F93" i="10"/>
  <c r="G93" i="10"/>
  <c r="H93" i="10"/>
  <c r="I93" i="10"/>
  <c r="E94" i="10"/>
  <c r="F94" i="10"/>
  <c r="G94" i="10"/>
  <c r="I94" i="10" s="1"/>
  <c r="H94" i="10"/>
  <c r="E95" i="10"/>
  <c r="F95" i="10"/>
  <c r="H95" i="10" s="1"/>
  <c r="G95" i="10"/>
  <c r="I95" i="10" s="1"/>
  <c r="E96" i="10"/>
  <c r="F96" i="10"/>
  <c r="H96" i="10" s="1"/>
  <c r="G96" i="10"/>
  <c r="I96" i="10"/>
  <c r="E97" i="10"/>
  <c r="F97" i="10"/>
  <c r="G97" i="10"/>
  <c r="H97" i="10"/>
  <c r="I97" i="10"/>
  <c r="E98" i="10"/>
  <c r="F98" i="10"/>
  <c r="G98" i="10"/>
  <c r="I98" i="10" s="1"/>
  <c r="H98" i="10"/>
  <c r="E99" i="10"/>
  <c r="F99" i="10"/>
  <c r="H99" i="10" s="1"/>
  <c r="G99" i="10"/>
  <c r="I99" i="10" s="1"/>
  <c r="E100" i="10"/>
  <c r="F100" i="10"/>
  <c r="H100" i="10" s="1"/>
  <c r="G100" i="10"/>
  <c r="I100" i="10"/>
  <c r="E101" i="10"/>
  <c r="F101" i="10"/>
  <c r="G101" i="10"/>
  <c r="H101" i="10"/>
  <c r="I101" i="10"/>
  <c r="E102" i="10"/>
  <c r="F102" i="10"/>
  <c r="G102" i="10"/>
  <c r="I102" i="10" s="1"/>
  <c r="H102" i="10"/>
  <c r="E103" i="10"/>
  <c r="F103" i="10"/>
  <c r="H103" i="10" s="1"/>
  <c r="G103" i="10"/>
  <c r="I103" i="10" s="1"/>
  <c r="E104" i="10"/>
  <c r="F104" i="10"/>
  <c r="H104" i="10" s="1"/>
  <c r="G104" i="10"/>
  <c r="I104" i="10"/>
  <c r="E105" i="10"/>
  <c r="F105" i="10"/>
  <c r="G105" i="10"/>
  <c r="H105" i="10"/>
  <c r="I105" i="10"/>
  <c r="E106" i="10"/>
  <c r="F106" i="10"/>
  <c r="G106" i="10"/>
  <c r="I106" i="10" s="1"/>
  <c r="H106" i="10"/>
  <c r="E107" i="10"/>
  <c r="F107" i="10"/>
  <c r="H107" i="10" s="1"/>
  <c r="G107" i="10"/>
  <c r="I107" i="10" s="1"/>
  <c r="E108" i="10"/>
  <c r="F108" i="10"/>
  <c r="H108" i="10" s="1"/>
  <c r="G108" i="10"/>
  <c r="I108" i="10"/>
  <c r="E109" i="10"/>
  <c r="F109" i="10"/>
  <c r="G109" i="10"/>
  <c r="H109" i="10"/>
  <c r="I109" i="10"/>
  <c r="E110" i="10"/>
  <c r="F110" i="10"/>
  <c r="G110" i="10"/>
  <c r="I110" i="10" s="1"/>
  <c r="H110" i="10"/>
  <c r="E111" i="10"/>
  <c r="F111" i="10"/>
  <c r="H111" i="10" s="1"/>
  <c r="G111" i="10"/>
  <c r="I111" i="10" s="1"/>
  <c r="E112" i="10"/>
  <c r="F112" i="10"/>
  <c r="H112" i="10" s="1"/>
  <c r="G112" i="10"/>
  <c r="I112" i="10"/>
  <c r="E113" i="10"/>
  <c r="F113" i="10"/>
  <c r="G113" i="10"/>
  <c r="H113" i="10"/>
  <c r="I113" i="10"/>
  <c r="E114" i="10"/>
  <c r="F114" i="10"/>
  <c r="G114" i="10"/>
  <c r="I114" i="10" s="1"/>
  <c r="H114" i="10"/>
  <c r="E115" i="10"/>
  <c r="F115" i="10"/>
  <c r="H115" i="10" s="1"/>
  <c r="G115" i="10"/>
  <c r="I115" i="10" s="1"/>
  <c r="E116" i="10"/>
  <c r="F116" i="10"/>
  <c r="H116" i="10" s="1"/>
  <c r="G116" i="10"/>
  <c r="I116" i="10"/>
  <c r="E117" i="10"/>
  <c r="F117" i="10"/>
  <c r="G117" i="10"/>
  <c r="H117" i="10"/>
  <c r="I117" i="10"/>
  <c r="E118" i="10"/>
  <c r="F118" i="10"/>
  <c r="G118" i="10"/>
  <c r="I118" i="10" s="1"/>
  <c r="H118" i="10"/>
  <c r="E119" i="10"/>
  <c r="F119" i="10"/>
  <c r="H119" i="10" s="1"/>
  <c r="G119" i="10"/>
  <c r="I119" i="10" s="1"/>
  <c r="E120" i="10"/>
  <c r="F120" i="10"/>
  <c r="H120" i="10" s="1"/>
  <c r="G120" i="10"/>
  <c r="I120" i="10"/>
  <c r="E121" i="10"/>
  <c r="F121" i="10"/>
  <c r="G121" i="10"/>
  <c r="H121" i="10"/>
  <c r="I121" i="10"/>
  <c r="E122" i="10"/>
  <c r="F122" i="10"/>
  <c r="G122" i="10"/>
  <c r="I122" i="10" s="1"/>
  <c r="H122" i="10"/>
  <c r="E123" i="10"/>
  <c r="F123" i="10"/>
  <c r="H123" i="10" s="1"/>
  <c r="G123" i="10"/>
  <c r="I123" i="10" s="1"/>
  <c r="E124" i="10"/>
  <c r="F124" i="10"/>
  <c r="H124" i="10" s="1"/>
  <c r="G124" i="10"/>
  <c r="I124" i="10"/>
  <c r="E125" i="10"/>
  <c r="F125" i="10"/>
  <c r="G125" i="10"/>
  <c r="H125" i="10"/>
  <c r="I125" i="10"/>
  <c r="E126" i="10"/>
  <c r="F126" i="10"/>
  <c r="G126" i="10"/>
  <c r="I126" i="10" s="1"/>
  <c r="H126" i="10"/>
  <c r="E127" i="10"/>
  <c r="F127" i="10"/>
  <c r="H127" i="10" s="1"/>
  <c r="G127" i="10"/>
  <c r="I127" i="10" s="1"/>
  <c r="E128" i="10"/>
  <c r="F128" i="10"/>
  <c r="H128" i="10" s="1"/>
  <c r="G128" i="10"/>
  <c r="I128" i="10"/>
  <c r="E129" i="10"/>
  <c r="F129" i="10"/>
  <c r="G129" i="10"/>
  <c r="H129" i="10"/>
  <c r="I129" i="10"/>
  <c r="E130" i="10"/>
  <c r="F130" i="10"/>
  <c r="G130" i="10"/>
  <c r="I130" i="10" s="1"/>
  <c r="H130" i="10"/>
  <c r="E131" i="10"/>
  <c r="F131" i="10"/>
  <c r="H131" i="10" s="1"/>
  <c r="G131" i="10"/>
  <c r="I131" i="10" s="1"/>
  <c r="E132" i="10"/>
  <c r="F132" i="10"/>
  <c r="H132" i="10" s="1"/>
  <c r="G132" i="10"/>
  <c r="I132" i="10"/>
  <c r="E133" i="10"/>
  <c r="F133" i="10"/>
  <c r="G133" i="10"/>
  <c r="H133" i="10"/>
  <c r="I133" i="10"/>
  <c r="E134" i="10"/>
  <c r="F134" i="10"/>
  <c r="G134" i="10"/>
  <c r="I134" i="10" s="1"/>
  <c r="H134" i="10"/>
  <c r="E135" i="10"/>
  <c r="F135" i="10"/>
  <c r="H135" i="10" s="1"/>
  <c r="G135" i="10"/>
  <c r="I135" i="10" s="1"/>
  <c r="E136" i="10"/>
  <c r="F136" i="10"/>
  <c r="H136" i="10" s="1"/>
  <c r="G136" i="10"/>
  <c r="I136" i="10"/>
  <c r="E137" i="10"/>
  <c r="F137" i="10"/>
  <c r="G137" i="10"/>
  <c r="H137" i="10"/>
  <c r="I137" i="10"/>
  <c r="E138" i="10"/>
  <c r="F138" i="10"/>
  <c r="G138" i="10"/>
  <c r="I138" i="10" s="1"/>
  <c r="H138" i="10"/>
  <c r="E139" i="10"/>
  <c r="F139" i="10"/>
  <c r="H139" i="10" s="1"/>
  <c r="G139" i="10"/>
  <c r="I139" i="10" s="1"/>
  <c r="E140" i="10"/>
  <c r="F140" i="10"/>
  <c r="H140" i="10" s="1"/>
  <c r="G140" i="10"/>
  <c r="I140" i="10"/>
  <c r="E141" i="10"/>
  <c r="F141" i="10"/>
  <c r="G141" i="10"/>
  <c r="H141" i="10"/>
  <c r="I141" i="10"/>
  <c r="E142" i="10"/>
  <c r="F142" i="10"/>
  <c r="G142" i="10"/>
  <c r="I142" i="10" s="1"/>
  <c r="H142" i="10"/>
  <c r="E143" i="10"/>
  <c r="F143" i="10"/>
  <c r="H143" i="10" s="1"/>
  <c r="G143" i="10"/>
  <c r="I143" i="10" s="1"/>
  <c r="E144" i="10"/>
  <c r="F144" i="10"/>
  <c r="H144" i="10" s="1"/>
  <c r="G144" i="10"/>
  <c r="I144" i="10"/>
  <c r="E145" i="10"/>
  <c r="F145" i="10"/>
  <c r="G145" i="10"/>
  <c r="H145" i="10"/>
  <c r="I145" i="10"/>
  <c r="E146" i="10"/>
  <c r="F146" i="10"/>
  <c r="G146" i="10"/>
  <c r="I146" i="10" s="1"/>
  <c r="H146" i="10"/>
  <c r="E147" i="10"/>
  <c r="F147" i="10"/>
  <c r="H147" i="10" s="1"/>
  <c r="G147" i="10"/>
  <c r="I147" i="10" s="1"/>
  <c r="E148" i="10"/>
  <c r="F148" i="10"/>
  <c r="H148" i="10" s="1"/>
  <c r="G148" i="10"/>
  <c r="I148" i="10"/>
  <c r="E149" i="10"/>
  <c r="F149" i="10"/>
  <c r="G149" i="10"/>
  <c r="H149" i="10"/>
  <c r="I149" i="10"/>
  <c r="E150" i="10"/>
  <c r="F150" i="10"/>
  <c r="G150" i="10"/>
  <c r="I150" i="10" s="1"/>
  <c r="H150" i="10"/>
  <c r="E151" i="10"/>
  <c r="F151" i="10"/>
  <c r="H151" i="10" s="1"/>
  <c r="G151" i="10"/>
  <c r="I151" i="10" s="1"/>
  <c r="E152" i="10"/>
  <c r="F152" i="10"/>
  <c r="H152" i="10" s="1"/>
  <c r="G152" i="10"/>
  <c r="I152" i="10"/>
  <c r="E153" i="10"/>
  <c r="F153" i="10"/>
  <c r="G153" i="10"/>
  <c r="H153" i="10"/>
  <c r="I153" i="10"/>
  <c r="E154" i="10"/>
  <c r="F154" i="10"/>
  <c r="G154" i="10"/>
  <c r="I154" i="10" s="1"/>
  <c r="H154" i="10"/>
  <c r="E155" i="10"/>
  <c r="F155" i="10"/>
  <c r="H155" i="10" s="1"/>
  <c r="G155" i="10"/>
  <c r="I155" i="10" s="1"/>
  <c r="E156" i="10"/>
  <c r="F156" i="10"/>
  <c r="H156" i="10" s="1"/>
  <c r="G156" i="10"/>
  <c r="I156" i="10"/>
  <c r="E157" i="10"/>
  <c r="F157" i="10"/>
  <c r="G157" i="10"/>
  <c r="H157" i="10"/>
  <c r="I157" i="10"/>
  <c r="E158" i="10"/>
  <c r="F158" i="10"/>
  <c r="G158" i="10"/>
  <c r="I158" i="10" s="1"/>
  <c r="H158" i="10"/>
  <c r="E159" i="10"/>
  <c r="F159" i="10"/>
  <c r="H159" i="10" s="1"/>
  <c r="G159" i="10"/>
  <c r="I159" i="10" s="1"/>
  <c r="E160" i="10"/>
  <c r="F160" i="10"/>
  <c r="H160" i="10" s="1"/>
  <c r="G160" i="10"/>
  <c r="I160" i="10"/>
  <c r="E161" i="10"/>
  <c r="F161" i="10"/>
  <c r="G161" i="10"/>
  <c r="H161" i="10"/>
  <c r="I161" i="10"/>
  <c r="E162" i="10"/>
  <c r="F162" i="10"/>
  <c r="G162" i="10"/>
  <c r="I162" i="10" s="1"/>
  <c r="H162" i="10"/>
  <c r="E163" i="10"/>
  <c r="F163" i="10"/>
  <c r="H163" i="10" s="1"/>
  <c r="G163" i="10"/>
  <c r="I163" i="10" s="1"/>
  <c r="E164" i="10"/>
  <c r="F164" i="10"/>
  <c r="H164" i="10" s="1"/>
  <c r="G164" i="10"/>
  <c r="I164" i="10"/>
  <c r="E165" i="10"/>
  <c r="F165" i="10"/>
  <c r="G165" i="10"/>
  <c r="H165" i="10"/>
  <c r="I165" i="10"/>
  <c r="E166" i="10"/>
  <c r="F166" i="10"/>
  <c r="G166" i="10"/>
  <c r="I166" i="10" s="1"/>
  <c r="H166" i="10"/>
  <c r="E167" i="10"/>
  <c r="F167" i="10"/>
  <c r="H167" i="10" s="1"/>
  <c r="G167" i="10"/>
  <c r="I167" i="10" s="1"/>
  <c r="E168" i="10"/>
  <c r="F168" i="10"/>
  <c r="H168" i="10" s="1"/>
  <c r="G168" i="10"/>
  <c r="I168" i="10"/>
  <c r="E169" i="10"/>
  <c r="F169" i="10"/>
  <c r="G169" i="10"/>
  <c r="H169" i="10"/>
  <c r="I169" i="10"/>
  <c r="E170" i="10"/>
  <c r="F170" i="10"/>
  <c r="G170" i="10"/>
  <c r="I170" i="10" s="1"/>
  <c r="H170" i="10"/>
  <c r="E171" i="10"/>
  <c r="F171" i="10"/>
  <c r="H171" i="10" s="1"/>
  <c r="G171" i="10"/>
  <c r="I171" i="10" s="1"/>
  <c r="E172" i="10"/>
  <c r="F172" i="10"/>
  <c r="H172" i="10" s="1"/>
  <c r="G172" i="10"/>
  <c r="I172" i="10"/>
  <c r="E173" i="10"/>
  <c r="F173" i="10"/>
  <c r="G173" i="10"/>
  <c r="H173" i="10"/>
  <c r="I173" i="10"/>
  <c r="E174" i="10"/>
  <c r="F174" i="10"/>
  <c r="G174" i="10"/>
  <c r="I174" i="10" s="1"/>
  <c r="H174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5" i="10"/>
  <c r="C6" i="10"/>
  <c r="C7" i="10"/>
  <c r="C8" i="10"/>
  <c r="C4" i="10"/>
  <c r="C2" i="10"/>
  <c r="C3" i="10"/>
  <c r="C175" i="9"/>
  <c r="B175" i="9"/>
  <c r="E175" i="9" s="1"/>
  <c r="F175" i="9" s="1"/>
  <c r="C174" i="9"/>
  <c r="B174" i="9"/>
  <c r="E174" i="9" s="1"/>
  <c r="F174" i="9" s="1"/>
  <c r="C173" i="9"/>
  <c r="B173" i="9"/>
  <c r="E173" i="9" s="1"/>
  <c r="F173" i="9" s="1"/>
  <c r="C172" i="9"/>
  <c r="B172" i="9"/>
  <c r="C171" i="9"/>
  <c r="E171" i="9" s="1"/>
  <c r="F171" i="9" s="1"/>
  <c r="B171" i="9"/>
  <c r="E170" i="9"/>
  <c r="F170" i="9" s="1"/>
  <c r="C170" i="9"/>
  <c r="B170" i="9"/>
  <c r="C169" i="9"/>
  <c r="B169" i="9"/>
  <c r="E169" i="9" s="1"/>
  <c r="F169" i="9" s="1"/>
  <c r="C168" i="9"/>
  <c r="B168" i="9"/>
  <c r="E168" i="9" s="1"/>
  <c r="F168" i="9" s="1"/>
  <c r="C167" i="9"/>
  <c r="B167" i="9"/>
  <c r="E167" i="9" s="1"/>
  <c r="F167" i="9" s="1"/>
  <c r="C166" i="9"/>
  <c r="B166" i="9"/>
  <c r="E166" i="9" s="1"/>
  <c r="F166" i="9" s="1"/>
  <c r="C165" i="9"/>
  <c r="B165" i="9"/>
  <c r="E165" i="9" s="1"/>
  <c r="F165" i="9" s="1"/>
  <c r="C164" i="9"/>
  <c r="B164" i="9"/>
  <c r="E164" i="9" s="1"/>
  <c r="F164" i="9" s="1"/>
  <c r="C163" i="9"/>
  <c r="B163" i="9"/>
  <c r="E163" i="9" s="1"/>
  <c r="F163" i="9" s="1"/>
  <c r="C162" i="9"/>
  <c r="B162" i="9"/>
  <c r="C161" i="9"/>
  <c r="B161" i="9"/>
  <c r="E161" i="9" s="1"/>
  <c r="F161" i="9" s="1"/>
  <c r="C160" i="9"/>
  <c r="B160" i="9"/>
  <c r="E160" i="9" s="1"/>
  <c r="F160" i="9" s="1"/>
  <c r="C159" i="9"/>
  <c r="B159" i="9"/>
  <c r="E159" i="9" s="1"/>
  <c r="F159" i="9" s="1"/>
  <c r="C158" i="9"/>
  <c r="B158" i="9"/>
  <c r="C157" i="9"/>
  <c r="B157" i="9"/>
  <c r="E157" i="9" s="1"/>
  <c r="F157" i="9" s="1"/>
  <c r="C156" i="9"/>
  <c r="B156" i="9"/>
  <c r="E156" i="9" s="1"/>
  <c r="F156" i="9" s="1"/>
  <c r="C155" i="9"/>
  <c r="B155" i="9"/>
  <c r="E155" i="9" s="1"/>
  <c r="F155" i="9" s="1"/>
  <c r="C154" i="9"/>
  <c r="B154" i="9"/>
  <c r="C153" i="9"/>
  <c r="B153" i="9"/>
  <c r="E153" i="9" s="1"/>
  <c r="F153" i="9" s="1"/>
  <c r="C152" i="9"/>
  <c r="B152" i="9"/>
  <c r="E152" i="9" s="1"/>
  <c r="F152" i="9" s="1"/>
  <c r="C151" i="9"/>
  <c r="B151" i="9"/>
  <c r="E151" i="9" s="1"/>
  <c r="F151" i="9" s="1"/>
  <c r="C150" i="9"/>
  <c r="B150" i="9"/>
  <c r="C149" i="9"/>
  <c r="B149" i="9"/>
  <c r="E149" i="9" s="1"/>
  <c r="F149" i="9" s="1"/>
  <c r="C148" i="9"/>
  <c r="B148" i="9"/>
  <c r="E148" i="9" s="1"/>
  <c r="F148" i="9" s="1"/>
  <c r="C147" i="9"/>
  <c r="B147" i="9"/>
  <c r="E147" i="9" s="1"/>
  <c r="F147" i="9" s="1"/>
  <c r="C146" i="9"/>
  <c r="B146" i="9"/>
  <c r="C145" i="9"/>
  <c r="B145" i="9"/>
  <c r="E145" i="9" s="1"/>
  <c r="F145" i="9" s="1"/>
  <c r="C144" i="9"/>
  <c r="B144" i="9"/>
  <c r="E144" i="9" s="1"/>
  <c r="F144" i="9" s="1"/>
  <c r="C143" i="9"/>
  <c r="B143" i="9"/>
  <c r="E143" i="9" s="1"/>
  <c r="F143" i="9" s="1"/>
  <c r="C142" i="9"/>
  <c r="B142" i="9"/>
  <c r="C141" i="9"/>
  <c r="B141" i="9"/>
  <c r="E141" i="9" s="1"/>
  <c r="F141" i="9" s="1"/>
  <c r="C140" i="9"/>
  <c r="B140" i="9"/>
  <c r="E140" i="9" s="1"/>
  <c r="F140" i="9" s="1"/>
  <c r="C139" i="9"/>
  <c r="B139" i="9"/>
  <c r="E139" i="9" s="1"/>
  <c r="F139" i="9" s="1"/>
  <c r="C138" i="9"/>
  <c r="B138" i="9"/>
  <c r="C137" i="9"/>
  <c r="B137" i="9"/>
  <c r="E137" i="9" s="1"/>
  <c r="F137" i="9" s="1"/>
  <c r="C136" i="9"/>
  <c r="B136" i="9"/>
  <c r="E136" i="9" s="1"/>
  <c r="F136" i="9" s="1"/>
  <c r="C135" i="9"/>
  <c r="B135" i="9"/>
  <c r="E135" i="9" s="1"/>
  <c r="F135" i="9" s="1"/>
  <c r="C134" i="9"/>
  <c r="B134" i="9"/>
  <c r="C133" i="9"/>
  <c r="B133" i="9"/>
  <c r="E133" i="9" s="1"/>
  <c r="F133" i="9" s="1"/>
  <c r="C132" i="9"/>
  <c r="B132" i="9"/>
  <c r="E132" i="9" s="1"/>
  <c r="F132" i="9" s="1"/>
  <c r="C131" i="9"/>
  <c r="B131" i="9"/>
  <c r="E131" i="9" s="1"/>
  <c r="F131" i="9" s="1"/>
  <c r="C130" i="9"/>
  <c r="B130" i="9"/>
  <c r="C129" i="9"/>
  <c r="B129" i="9"/>
  <c r="E129" i="9" s="1"/>
  <c r="F129" i="9" s="1"/>
  <c r="C128" i="9"/>
  <c r="B128" i="9"/>
  <c r="E128" i="9" s="1"/>
  <c r="F128" i="9" s="1"/>
  <c r="C127" i="9"/>
  <c r="B127" i="9"/>
  <c r="E127" i="9" s="1"/>
  <c r="F127" i="9" s="1"/>
  <c r="C126" i="9"/>
  <c r="B126" i="9"/>
  <c r="C125" i="9"/>
  <c r="B125" i="9"/>
  <c r="E125" i="9" s="1"/>
  <c r="F125" i="9" s="1"/>
  <c r="C124" i="9"/>
  <c r="B124" i="9"/>
  <c r="C123" i="9"/>
  <c r="B123" i="9"/>
  <c r="E123" i="9" s="1"/>
  <c r="F123" i="9" s="1"/>
  <c r="C122" i="9"/>
  <c r="B122" i="9"/>
  <c r="C121" i="9"/>
  <c r="B121" i="9"/>
  <c r="E121" i="9" s="1"/>
  <c r="F121" i="9" s="1"/>
  <c r="C120" i="9"/>
  <c r="B120" i="9"/>
  <c r="C119" i="9"/>
  <c r="B119" i="9"/>
  <c r="E119" i="9" s="1"/>
  <c r="F119" i="9" s="1"/>
  <c r="C118" i="9"/>
  <c r="B118" i="9"/>
  <c r="C117" i="9"/>
  <c r="B117" i="9"/>
  <c r="E117" i="9" s="1"/>
  <c r="F117" i="9" s="1"/>
  <c r="C116" i="9"/>
  <c r="B116" i="9"/>
  <c r="C115" i="9"/>
  <c r="B115" i="9"/>
  <c r="C114" i="9"/>
  <c r="E114" i="9" s="1"/>
  <c r="F114" i="9" s="1"/>
  <c r="B114" i="9"/>
  <c r="C113" i="9"/>
  <c r="B113" i="9"/>
  <c r="C112" i="9"/>
  <c r="E112" i="9" s="1"/>
  <c r="F112" i="9" s="1"/>
  <c r="B112" i="9"/>
  <c r="C111" i="9"/>
  <c r="B111" i="9"/>
  <c r="C110" i="9"/>
  <c r="E110" i="9" s="1"/>
  <c r="F110" i="9" s="1"/>
  <c r="B110" i="9"/>
  <c r="C109" i="9"/>
  <c r="B109" i="9"/>
  <c r="C108" i="9"/>
  <c r="E108" i="9" s="1"/>
  <c r="F108" i="9" s="1"/>
  <c r="B108" i="9"/>
  <c r="F107" i="9"/>
  <c r="C107" i="9"/>
  <c r="B107" i="9"/>
  <c r="E107" i="9" s="1"/>
  <c r="C106" i="9"/>
  <c r="B106" i="9"/>
  <c r="C105" i="9"/>
  <c r="B105" i="9"/>
  <c r="E105" i="9" s="1"/>
  <c r="F105" i="9" s="1"/>
  <c r="C104" i="9"/>
  <c r="B104" i="9"/>
  <c r="C103" i="9"/>
  <c r="B103" i="9"/>
  <c r="E103" i="9" s="1"/>
  <c r="F103" i="9" s="1"/>
  <c r="C102" i="9"/>
  <c r="B102" i="9"/>
  <c r="C101" i="9"/>
  <c r="B101" i="9"/>
  <c r="E101" i="9" s="1"/>
  <c r="F101" i="9" s="1"/>
  <c r="C100" i="9"/>
  <c r="B100" i="9"/>
  <c r="E100" i="9" s="1"/>
  <c r="F100" i="9" s="1"/>
  <c r="C99" i="9"/>
  <c r="B99" i="9"/>
  <c r="C98" i="9"/>
  <c r="E98" i="9" s="1"/>
  <c r="F98" i="9" s="1"/>
  <c r="B98" i="9"/>
  <c r="C97" i="9"/>
  <c r="B97" i="9"/>
  <c r="C96" i="9"/>
  <c r="B96" i="9"/>
  <c r="C95" i="9"/>
  <c r="B95" i="9"/>
  <c r="E95" i="9" s="1"/>
  <c r="F95" i="9" s="1"/>
  <c r="C94" i="9"/>
  <c r="B94" i="9"/>
  <c r="C93" i="9"/>
  <c r="B93" i="9"/>
  <c r="E93" i="9" s="1"/>
  <c r="F93" i="9" s="1"/>
  <c r="C92" i="9"/>
  <c r="B92" i="9"/>
  <c r="E92" i="9" s="1"/>
  <c r="F92" i="9" s="1"/>
  <c r="C91" i="9"/>
  <c r="B91" i="9"/>
  <c r="C90" i="9"/>
  <c r="E90" i="9" s="1"/>
  <c r="F90" i="9" s="1"/>
  <c r="B90" i="9"/>
  <c r="C89" i="9"/>
  <c r="B89" i="9"/>
  <c r="C88" i="9"/>
  <c r="B88" i="9"/>
  <c r="F87" i="9"/>
  <c r="C87" i="9"/>
  <c r="B87" i="9"/>
  <c r="E87" i="9" s="1"/>
  <c r="C86" i="9"/>
  <c r="B86" i="9"/>
  <c r="C85" i="9"/>
  <c r="B85" i="9"/>
  <c r="E85" i="9" s="1"/>
  <c r="F85" i="9" s="1"/>
  <c r="C84" i="9"/>
  <c r="B84" i="9"/>
  <c r="E84" i="9" s="1"/>
  <c r="F84" i="9" s="1"/>
  <c r="C83" i="9"/>
  <c r="B83" i="9"/>
  <c r="C82" i="9"/>
  <c r="E82" i="9" s="1"/>
  <c r="F82" i="9" s="1"/>
  <c r="B82" i="9"/>
  <c r="C81" i="9"/>
  <c r="B81" i="9"/>
  <c r="C80" i="9"/>
  <c r="B80" i="9"/>
  <c r="C79" i="9"/>
  <c r="E79" i="9" s="1"/>
  <c r="F79" i="9" s="1"/>
  <c r="B79" i="9"/>
  <c r="C78" i="9"/>
  <c r="E78" i="9" s="1"/>
  <c r="F78" i="9" s="1"/>
  <c r="B78" i="9"/>
  <c r="C77" i="9"/>
  <c r="B77" i="9"/>
  <c r="C76" i="9"/>
  <c r="B76" i="9"/>
  <c r="C75" i="9"/>
  <c r="E75" i="9" s="1"/>
  <c r="F75" i="9" s="1"/>
  <c r="B75" i="9"/>
  <c r="C74" i="9"/>
  <c r="E74" i="9" s="1"/>
  <c r="F74" i="9" s="1"/>
  <c r="B74" i="9"/>
  <c r="C73" i="9"/>
  <c r="B73" i="9"/>
  <c r="C72" i="9"/>
  <c r="B72" i="9"/>
  <c r="C71" i="9"/>
  <c r="E71" i="9" s="1"/>
  <c r="F71" i="9" s="1"/>
  <c r="B71" i="9"/>
  <c r="C70" i="9"/>
  <c r="E70" i="9" s="1"/>
  <c r="F70" i="9" s="1"/>
  <c r="B70" i="9"/>
  <c r="C69" i="9"/>
  <c r="B69" i="9"/>
  <c r="C68" i="9"/>
  <c r="B68" i="9"/>
  <c r="C67" i="9"/>
  <c r="E67" i="9" s="1"/>
  <c r="F67" i="9" s="1"/>
  <c r="B67" i="9"/>
  <c r="C66" i="9"/>
  <c r="E66" i="9" s="1"/>
  <c r="F66" i="9" s="1"/>
  <c r="B66" i="9"/>
  <c r="C65" i="9"/>
  <c r="B65" i="9"/>
  <c r="C64" i="9"/>
  <c r="B64" i="9"/>
  <c r="C63" i="9"/>
  <c r="E63" i="9" s="1"/>
  <c r="F63" i="9" s="1"/>
  <c r="B63" i="9"/>
  <c r="C62" i="9"/>
  <c r="E62" i="9" s="1"/>
  <c r="F62" i="9" s="1"/>
  <c r="B62" i="9"/>
  <c r="C61" i="9"/>
  <c r="B61" i="9"/>
  <c r="C60" i="9"/>
  <c r="B60" i="9"/>
  <c r="C59" i="9"/>
  <c r="E59" i="9" s="1"/>
  <c r="F59" i="9" s="1"/>
  <c r="B59" i="9"/>
  <c r="C58" i="9"/>
  <c r="E58" i="9" s="1"/>
  <c r="F58" i="9" s="1"/>
  <c r="B58" i="9"/>
  <c r="C57" i="9"/>
  <c r="B57" i="9"/>
  <c r="C56" i="9"/>
  <c r="B56" i="9"/>
  <c r="C55" i="9"/>
  <c r="E55" i="9" s="1"/>
  <c r="F55" i="9" s="1"/>
  <c r="B55" i="9"/>
  <c r="C54" i="9"/>
  <c r="E54" i="9" s="1"/>
  <c r="F54" i="9" s="1"/>
  <c r="B54" i="9"/>
  <c r="C53" i="9"/>
  <c r="B53" i="9"/>
  <c r="C52" i="9"/>
  <c r="B52" i="9"/>
  <c r="C51" i="9"/>
  <c r="E51" i="9" s="1"/>
  <c r="F51" i="9" s="1"/>
  <c r="B51" i="9"/>
  <c r="C50" i="9"/>
  <c r="E50" i="9" s="1"/>
  <c r="F50" i="9" s="1"/>
  <c r="B50" i="9"/>
  <c r="C49" i="9"/>
  <c r="B49" i="9"/>
  <c r="C48" i="9"/>
  <c r="B48" i="9"/>
  <c r="C47" i="9"/>
  <c r="E47" i="9" s="1"/>
  <c r="F47" i="9" s="1"/>
  <c r="B47" i="9"/>
  <c r="C46" i="9"/>
  <c r="E46" i="9" s="1"/>
  <c r="F46" i="9" s="1"/>
  <c r="B46" i="9"/>
  <c r="C45" i="9"/>
  <c r="B45" i="9"/>
  <c r="C44" i="9"/>
  <c r="B44" i="9"/>
  <c r="C43" i="9"/>
  <c r="E43" i="9" s="1"/>
  <c r="F43" i="9" s="1"/>
  <c r="B43" i="9"/>
  <c r="C42" i="9"/>
  <c r="E42" i="9" s="1"/>
  <c r="F42" i="9" s="1"/>
  <c r="B42" i="9"/>
  <c r="C41" i="9"/>
  <c r="B41" i="9"/>
  <c r="C40" i="9"/>
  <c r="B40" i="9"/>
  <c r="C39" i="9"/>
  <c r="E39" i="9" s="1"/>
  <c r="F39" i="9" s="1"/>
  <c r="B39" i="9"/>
  <c r="C38" i="9"/>
  <c r="E38" i="9" s="1"/>
  <c r="F38" i="9" s="1"/>
  <c r="B38" i="9"/>
  <c r="C37" i="9"/>
  <c r="B37" i="9"/>
  <c r="C36" i="9"/>
  <c r="B36" i="9"/>
  <c r="C35" i="9"/>
  <c r="E35" i="9" s="1"/>
  <c r="F35" i="9" s="1"/>
  <c r="B35" i="9"/>
  <c r="C34" i="9"/>
  <c r="E34" i="9" s="1"/>
  <c r="F34" i="9" s="1"/>
  <c r="B34" i="9"/>
  <c r="C33" i="9"/>
  <c r="B33" i="9"/>
  <c r="C32" i="9"/>
  <c r="B32" i="9"/>
  <c r="C31" i="9"/>
  <c r="E31" i="9" s="1"/>
  <c r="F31" i="9" s="1"/>
  <c r="B31" i="9"/>
  <c r="C30" i="9"/>
  <c r="E30" i="9" s="1"/>
  <c r="F30" i="9" s="1"/>
  <c r="B30" i="9"/>
  <c r="C29" i="9"/>
  <c r="B29" i="9"/>
  <c r="C28" i="9"/>
  <c r="B28" i="9"/>
  <c r="C27" i="9"/>
  <c r="E27" i="9" s="1"/>
  <c r="F27" i="9" s="1"/>
  <c r="B27" i="9"/>
  <c r="C26" i="9"/>
  <c r="E26" i="9" s="1"/>
  <c r="F26" i="9" s="1"/>
  <c r="B26" i="9"/>
  <c r="C25" i="9"/>
  <c r="B25" i="9"/>
  <c r="C24" i="9"/>
  <c r="B24" i="9"/>
  <c r="C23" i="9"/>
  <c r="E23" i="9" s="1"/>
  <c r="F23" i="9" s="1"/>
  <c r="B23" i="9"/>
  <c r="C22" i="9"/>
  <c r="E22" i="9" s="1"/>
  <c r="F22" i="9" s="1"/>
  <c r="B22" i="9"/>
  <c r="C21" i="9"/>
  <c r="B21" i="9"/>
  <c r="F20" i="9"/>
  <c r="C20" i="9"/>
  <c r="B20" i="9"/>
  <c r="E20" i="9" s="1"/>
  <c r="C19" i="9"/>
  <c r="B19" i="9"/>
  <c r="C18" i="9"/>
  <c r="B18" i="9"/>
  <c r="E18" i="9" s="1"/>
  <c r="F18" i="9" s="1"/>
  <c r="C17" i="9"/>
  <c r="B17" i="9"/>
  <c r="C16" i="9"/>
  <c r="B16" i="9"/>
  <c r="E16" i="9" s="1"/>
  <c r="F16" i="9" s="1"/>
  <c r="C15" i="9"/>
  <c r="B15" i="9"/>
  <c r="C14" i="9"/>
  <c r="B14" i="9"/>
  <c r="C13" i="9"/>
  <c r="B13" i="9"/>
  <c r="E13" i="9" s="1"/>
  <c r="F13" i="9" s="1"/>
  <c r="C12" i="9"/>
  <c r="B12" i="9"/>
  <c r="E12" i="9" s="1"/>
  <c r="F12" i="9" s="1"/>
  <c r="C11" i="9"/>
  <c r="B11" i="9"/>
  <c r="E11" i="9" s="1"/>
  <c r="F11" i="9" s="1"/>
  <c r="C10" i="9"/>
  <c r="B10" i="9"/>
  <c r="E10" i="9" s="1"/>
  <c r="F10" i="9" s="1"/>
  <c r="C9" i="9"/>
  <c r="B9" i="9"/>
  <c r="E9" i="9" s="1"/>
  <c r="F9" i="9" s="1"/>
  <c r="C8" i="9"/>
  <c r="B8" i="9"/>
  <c r="E8" i="9" s="1"/>
  <c r="F8" i="9" s="1"/>
  <c r="C7" i="9"/>
  <c r="B7" i="9"/>
  <c r="E7" i="9" s="1"/>
  <c r="F7" i="9" s="1"/>
  <c r="C6" i="9"/>
  <c r="B6" i="9"/>
  <c r="C5" i="9"/>
  <c r="B5" i="9"/>
  <c r="C4" i="9"/>
  <c r="E4" i="9" s="1"/>
  <c r="F4" i="9" s="1"/>
  <c r="B4" i="9"/>
  <c r="C3" i="9"/>
  <c r="E3" i="9" s="1"/>
  <c r="F3" i="9" s="1"/>
  <c r="B3" i="9"/>
  <c r="C2" i="9"/>
  <c r="E2" i="9" s="1"/>
  <c r="F2" i="9" s="1"/>
  <c r="B2" i="9"/>
  <c r="E4" i="10" l="1"/>
  <c r="G4" i="10"/>
  <c r="I4" i="10" s="1"/>
  <c r="F4" i="10"/>
  <c r="H4" i="10" s="1"/>
  <c r="E2" i="10"/>
  <c r="F2" i="10"/>
  <c r="H2" i="10" s="1"/>
  <c r="G2" i="10"/>
  <c r="I2" i="10" s="1"/>
  <c r="E3" i="10"/>
  <c r="F3" i="10"/>
  <c r="H3" i="10" s="1"/>
  <c r="G3" i="10"/>
  <c r="I3" i="10" s="1"/>
  <c r="E6" i="9"/>
  <c r="F6" i="9" s="1"/>
  <c r="E15" i="9"/>
  <c r="F15" i="9" s="1"/>
  <c r="E17" i="9"/>
  <c r="F17" i="9" s="1"/>
  <c r="E19" i="9"/>
  <c r="F19" i="9" s="1"/>
  <c r="E21" i="9"/>
  <c r="F21" i="9" s="1"/>
  <c r="E25" i="9"/>
  <c r="F25" i="9" s="1"/>
  <c r="E29" i="9"/>
  <c r="F29" i="9" s="1"/>
  <c r="E33" i="9"/>
  <c r="F33" i="9" s="1"/>
  <c r="E37" i="9"/>
  <c r="F37" i="9" s="1"/>
  <c r="E41" i="9"/>
  <c r="F41" i="9" s="1"/>
  <c r="E45" i="9"/>
  <c r="F45" i="9" s="1"/>
  <c r="E49" i="9"/>
  <c r="F49" i="9" s="1"/>
  <c r="E53" i="9"/>
  <c r="F53" i="9" s="1"/>
  <c r="E57" i="9"/>
  <c r="F57" i="9" s="1"/>
  <c r="E61" i="9"/>
  <c r="F61" i="9" s="1"/>
  <c r="E65" i="9"/>
  <c r="F65" i="9" s="1"/>
  <c r="E69" i="9"/>
  <c r="F69" i="9" s="1"/>
  <c r="E73" i="9"/>
  <c r="F73" i="9" s="1"/>
  <c r="E77" i="9"/>
  <c r="F77" i="9" s="1"/>
  <c r="E81" i="9"/>
  <c r="F81" i="9" s="1"/>
  <c r="E83" i="9"/>
  <c r="F83" i="9" s="1"/>
  <c r="E86" i="9"/>
  <c r="F86" i="9" s="1"/>
  <c r="E88" i="9"/>
  <c r="F88" i="9" s="1"/>
  <c r="E97" i="9"/>
  <c r="F97" i="9" s="1"/>
  <c r="E99" i="9"/>
  <c r="F99" i="9" s="1"/>
  <c r="E102" i="9"/>
  <c r="F102" i="9" s="1"/>
  <c r="E104" i="9"/>
  <c r="F104" i="9" s="1"/>
  <c r="E106" i="9"/>
  <c r="F106" i="9" s="1"/>
  <c r="E5" i="9"/>
  <c r="F5" i="9" s="1"/>
  <c r="E14" i="9"/>
  <c r="F14" i="9" s="1"/>
  <c r="E24" i="9"/>
  <c r="F24" i="9" s="1"/>
  <c r="E28" i="9"/>
  <c r="F28" i="9" s="1"/>
  <c r="E32" i="9"/>
  <c r="F32" i="9" s="1"/>
  <c r="E36" i="9"/>
  <c r="F36" i="9" s="1"/>
  <c r="E40" i="9"/>
  <c r="F40" i="9" s="1"/>
  <c r="E44" i="9"/>
  <c r="F44" i="9" s="1"/>
  <c r="E48" i="9"/>
  <c r="F48" i="9" s="1"/>
  <c r="E52" i="9"/>
  <c r="F52" i="9" s="1"/>
  <c r="E56" i="9"/>
  <c r="F56" i="9" s="1"/>
  <c r="E60" i="9"/>
  <c r="F60" i="9" s="1"/>
  <c r="E64" i="9"/>
  <c r="F64" i="9" s="1"/>
  <c r="E68" i="9"/>
  <c r="F68" i="9" s="1"/>
  <c r="E72" i="9"/>
  <c r="F72" i="9" s="1"/>
  <c r="E76" i="9"/>
  <c r="F76" i="9" s="1"/>
  <c r="E80" i="9"/>
  <c r="F80" i="9" s="1"/>
  <c r="E89" i="9"/>
  <c r="F89" i="9" s="1"/>
  <c r="E91" i="9"/>
  <c r="F91" i="9" s="1"/>
  <c r="E94" i="9"/>
  <c r="F94" i="9" s="1"/>
  <c r="E96" i="9"/>
  <c r="F96" i="9" s="1"/>
  <c r="E109" i="9"/>
  <c r="F109" i="9" s="1"/>
  <c r="E111" i="9"/>
  <c r="F111" i="9" s="1"/>
  <c r="E113" i="9"/>
  <c r="F113" i="9" s="1"/>
  <c r="E115" i="9"/>
  <c r="F115" i="9" s="1"/>
  <c r="E116" i="9"/>
  <c r="F116" i="9" s="1"/>
  <c r="E118" i="9"/>
  <c r="F118" i="9" s="1"/>
  <c r="E120" i="9"/>
  <c r="F120" i="9" s="1"/>
  <c r="E122" i="9"/>
  <c r="F122" i="9" s="1"/>
  <c r="E124" i="9"/>
  <c r="F124" i="9" s="1"/>
  <c r="E126" i="9"/>
  <c r="F126" i="9" s="1"/>
  <c r="E130" i="9"/>
  <c r="F130" i="9" s="1"/>
  <c r="E134" i="9"/>
  <c r="F134" i="9" s="1"/>
  <c r="E138" i="9"/>
  <c r="F138" i="9" s="1"/>
  <c r="E142" i="9"/>
  <c r="F142" i="9" s="1"/>
  <c r="E146" i="9"/>
  <c r="F146" i="9" s="1"/>
  <c r="E150" i="9"/>
  <c r="F150" i="9" s="1"/>
  <c r="E154" i="9"/>
  <c r="F154" i="9" s="1"/>
  <c r="E158" i="9"/>
  <c r="F158" i="9" s="1"/>
  <c r="E162" i="9"/>
  <c r="F162" i="9" s="1"/>
  <c r="E172" i="9"/>
  <c r="F172" i="9" s="1"/>
  <c r="E163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4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8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5" i="8"/>
  <c r="I4" i="5"/>
  <c r="I5" i="5"/>
  <c r="I6" i="5"/>
  <c r="I7" i="5"/>
  <c r="H78" i="5"/>
  <c r="I53" i="7"/>
  <c r="L179" i="6"/>
  <c r="L180" i="6"/>
  <c r="L181" i="6"/>
  <c r="L182" i="6"/>
  <c r="L183" i="6"/>
  <c r="L184" i="6"/>
  <c r="L185" i="6"/>
  <c r="L186" i="6"/>
  <c r="L187" i="6"/>
  <c r="L188" i="6"/>
  <c r="L189" i="6"/>
  <c r="L178" i="6"/>
  <c r="J175" i="6"/>
  <c r="J172" i="6"/>
  <c r="J160" i="6"/>
  <c r="O189" i="6"/>
  <c r="O180" i="6"/>
  <c r="O181" i="6" s="1"/>
  <c r="O182" i="6" s="1"/>
  <c r="O183" i="6" s="1"/>
  <c r="O184" i="6" s="1"/>
  <c r="O185" i="6" s="1"/>
  <c r="O186" i="6" s="1"/>
  <c r="O187" i="6" s="1"/>
  <c r="O188" i="6" s="1"/>
  <c r="O179" i="6"/>
  <c r="T3" i="6"/>
  <c r="T2" i="6"/>
  <c r="S2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D15" i="6"/>
  <c r="J15" i="6" s="1"/>
  <c r="C15" i="6"/>
  <c r="E13" i="6" l="1"/>
  <c r="E9" i="6"/>
  <c r="E5" i="6"/>
  <c r="E10" i="6"/>
  <c r="K10" i="6" s="1"/>
  <c r="E6" i="6"/>
  <c r="E4" i="6"/>
  <c r="E12" i="6"/>
  <c r="K12" i="6" s="1"/>
  <c r="E8" i="6"/>
  <c r="K8" i="6" s="1"/>
  <c r="I15" i="6"/>
  <c r="E14" i="6"/>
  <c r="E15" i="6"/>
  <c r="E11" i="6"/>
  <c r="K11" i="6" s="1"/>
  <c r="E7" i="6"/>
  <c r="K15" i="6"/>
  <c r="K7" i="6"/>
  <c r="K9" i="6"/>
  <c r="K13" i="6"/>
  <c r="K6" i="6"/>
  <c r="K14" i="6"/>
  <c r="K5" i="6" l="1"/>
  <c r="C16" i="6"/>
  <c r="K4" i="6"/>
  <c r="I16" i="6" s="1"/>
  <c r="J16" i="6" l="1"/>
  <c r="I17" i="6" s="1"/>
  <c r="K16" i="6"/>
  <c r="D16" i="6"/>
  <c r="C17" i="6" s="1"/>
  <c r="E16" i="6"/>
  <c r="J17" i="6" l="1"/>
  <c r="K17" i="6"/>
  <c r="D17" i="6"/>
  <c r="E17" i="6"/>
  <c r="I18" i="6" l="1"/>
  <c r="J18" i="6" s="1"/>
  <c r="I19" i="6" s="1"/>
  <c r="C18" i="6"/>
  <c r="K18" i="6" l="1"/>
  <c r="K19" i="6"/>
  <c r="J19" i="6"/>
  <c r="C19" i="6"/>
  <c r="E18" i="6"/>
  <c r="D18" i="6"/>
  <c r="I20" i="6" l="1"/>
  <c r="J20" i="6" s="1"/>
  <c r="E19" i="6"/>
  <c r="D19" i="6"/>
  <c r="C20" i="6" s="1"/>
  <c r="K20" i="6" l="1"/>
  <c r="I21" i="6"/>
  <c r="J21" i="6" s="1"/>
  <c r="E20" i="6"/>
  <c r="D20" i="6"/>
  <c r="C21" i="6" s="1"/>
  <c r="K21" i="6" l="1"/>
  <c r="E21" i="6"/>
  <c r="D21" i="6"/>
  <c r="C22" i="6" s="1"/>
  <c r="I22" i="6"/>
  <c r="D22" i="6" l="1"/>
  <c r="E22" i="6"/>
  <c r="C23" i="6"/>
  <c r="K22" i="6"/>
  <c r="J22" i="6"/>
  <c r="D23" i="6" l="1"/>
  <c r="E23" i="6"/>
  <c r="C24" i="6"/>
  <c r="I23" i="6"/>
  <c r="D24" i="6" l="1"/>
  <c r="C25" i="6" s="1"/>
  <c r="E24" i="6"/>
  <c r="K23" i="6"/>
  <c r="J23" i="6"/>
  <c r="I24" i="6" l="1"/>
  <c r="J24" i="6" s="1"/>
  <c r="E25" i="6"/>
  <c r="D25" i="6"/>
  <c r="K24" i="6" l="1"/>
  <c r="I25" i="6"/>
  <c r="J25" i="6" s="1"/>
  <c r="C26" i="6"/>
  <c r="K25" i="6" l="1"/>
  <c r="E26" i="6"/>
  <c r="D26" i="6"/>
  <c r="C27" i="6"/>
  <c r="I26" i="6"/>
  <c r="E27" i="6" l="1"/>
  <c r="D27" i="6"/>
  <c r="C28" i="6" s="1"/>
  <c r="J26" i="6"/>
  <c r="K26" i="6"/>
  <c r="E28" i="6" l="1"/>
  <c r="D28" i="6"/>
  <c r="C29" i="6"/>
  <c r="I27" i="6"/>
  <c r="D29" i="6" l="1"/>
  <c r="C30" i="6" s="1"/>
  <c r="E29" i="6"/>
  <c r="K27" i="6"/>
  <c r="J27" i="6"/>
  <c r="I28" i="6" l="1"/>
  <c r="K28" i="6" s="1"/>
  <c r="D30" i="6"/>
  <c r="E30" i="6"/>
  <c r="C31" i="6"/>
  <c r="J28" i="6" l="1"/>
  <c r="E31" i="6"/>
  <c r="D31" i="6"/>
  <c r="C32" i="6" s="1"/>
  <c r="I29" i="6" l="1"/>
  <c r="J29" i="6" s="1"/>
  <c r="I30" i="6" s="1"/>
  <c r="K30" i="6" s="1"/>
  <c r="D32" i="6"/>
  <c r="E32" i="6"/>
  <c r="C33" i="6"/>
  <c r="K29" i="6" l="1"/>
  <c r="J30" i="6"/>
  <c r="E33" i="6"/>
  <c r="D33" i="6"/>
  <c r="I31" i="6" l="1"/>
  <c r="K31" i="6" s="1"/>
  <c r="C34" i="6"/>
  <c r="J31" i="6" l="1"/>
  <c r="D34" i="6"/>
  <c r="C35" i="6"/>
  <c r="E34" i="6"/>
  <c r="I32" i="6" l="1"/>
  <c r="J32" i="6" s="1"/>
  <c r="I33" i="6" s="1"/>
  <c r="J33" i="6" s="1"/>
  <c r="I34" i="6" s="1"/>
  <c r="J34" i="6" s="1"/>
  <c r="D35" i="6"/>
  <c r="C36" i="6" s="1"/>
  <c r="E35" i="6"/>
  <c r="K34" i="6" l="1"/>
  <c r="K33" i="6"/>
  <c r="K32" i="6"/>
  <c r="I35" i="6"/>
  <c r="D36" i="6"/>
  <c r="E36" i="6"/>
  <c r="C37" i="6"/>
  <c r="D37" i="6" l="1"/>
  <c r="E37" i="6"/>
  <c r="K35" i="6"/>
  <c r="J35" i="6"/>
  <c r="I36" i="6" l="1"/>
  <c r="K36" i="6" s="1"/>
  <c r="C38" i="6"/>
  <c r="J36" i="6" l="1"/>
  <c r="D38" i="6"/>
  <c r="C39" i="6" s="1"/>
  <c r="E38" i="6"/>
  <c r="I37" i="6" l="1"/>
  <c r="K37" i="6" s="1"/>
  <c r="E39" i="6"/>
  <c r="D39" i="6"/>
  <c r="C40" i="6"/>
  <c r="J37" i="6" l="1"/>
  <c r="D40" i="6"/>
  <c r="C41" i="6" s="1"/>
  <c r="E40" i="6"/>
  <c r="I38" i="6" l="1"/>
  <c r="K38" i="6" s="1"/>
  <c r="E41" i="6"/>
  <c r="D41" i="6"/>
  <c r="J38" i="6" l="1"/>
  <c r="C42" i="6"/>
  <c r="I39" i="6" l="1"/>
  <c r="K39" i="6" s="1"/>
  <c r="D42" i="6"/>
  <c r="C43" i="6" s="1"/>
  <c r="E42" i="6"/>
  <c r="J39" i="6" l="1"/>
  <c r="I40" i="6" s="1"/>
  <c r="J40" i="6" s="1"/>
  <c r="I41" i="6" s="1"/>
  <c r="E43" i="6"/>
  <c r="D43" i="6"/>
  <c r="C44" i="6"/>
  <c r="K40" i="6" l="1"/>
  <c r="E44" i="6"/>
  <c r="D44" i="6"/>
  <c r="J41" i="6"/>
  <c r="K41" i="6"/>
  <c r="I42" i="6" l="1"/>
  <c r="J42" i="6" s="1"/>
  <c r="C45" i="6"/>
  <c r="K42" i="6" l="1"/>
  <c r="I43" i="6"/>
  <c r="J43" i="6" s="1"/>
  <c r="D45" i="6"/>
  <c r="E45" i="6"/>
  <c r="C46" i="6"/>
  <c r="K43" i="6" l="1"/>
  <c r="I44" i="6"/>
  <c r="K44" i="6" s="1"/>
  <c r="D46" i="6"/>
  <c r="E46" i="6"/>
  <c r="C47" i="6"/>
  <c r="J44" i="6" l="1"/>
  <c r="I45" i="6" s="1"/>
  <c r="J45" i="6" s="1"/>
  <c r="C48" i="6"/>
  <c r="E47" i="6"/>
  <c r="D47" i="6"/>
  <c r="K45" i="6" l="1"/>
  <c r="I46" i="6"/>
  <c r="J46" i="6" s="1"/>
  <c r="E48" i="6"/>
  <c r="D48" i="6"/>
  <c r="K46" i="6" l="1"/>
  <c r="C49" i="6"/>
  <c r="I47" i="6"/>
  <c r="K47" i="6" l="1"/>
  <c r="J47" i="6"/>
  <c r="I48" i="6" s="1"/>
  <c r="D49" i="6"/>
  <c r="C50" i="6" s="1"/>
  <c r="E49" i="6"/>
  <c r="D50" i="6" l="1"/>
  <c r="E50" i="6"/>
  <c r="J48" i="6"/>
  <c r="K48" i="6"/>
  <c r="C51" i="6" l="1"/>
  <c r="I49" i="6"/>
  <c r="E51" i="6"/>
  <c r="D51" i="6"/>
  <c r="C52" i="6" l="1"/>
  <c r="J49" i="6"/>
  <c r="I50" i="6" s="1"/>
  <c r="K49" i="6"/>
  <c r="K50" i="6" l="1"/>
  <c r="J50" i="6"/>
  <c r="D52" i="6"/>
  <c r="E52" i="6"/>
  <c r="C53" i="6" l="1"/>
  <c r="E53" i="6"/>
  <c r="D53" i="6"/>
  <c r="I51" i="6"/>
  <c r="C54" i="6" l="1"/>
  <c r="K51" i="6"/>
  <c r="J51" i="6"/>
  <c r="I52" i="6" l="1"/>
  <c r="K52" i="6" s="1"/>
  <c r="D54" i="6"/>
  <c r="E54" i="6"/>
  <c r="J52" i="6" l="1"/>
  <c r="I53" i="6" s="1"/>
  <c r="K53" i="6" s="1"/>
  <c r="C55" i="6"/>
  <c r="E55" i="6"/>
  <c r="D55" i="6"/>
  <c r="C56" i="6" s="1"/>
  <c r="J53" i="6" l="1"/>
  <c r="D56" i="6"/>
  <c r="E56" i="6"/>
  <c r="I54" i="6" l="1"/>
  <c r="K54" i="6" s="1"/>
  <c r="C57" i="6"/>
  <c r="J54" i="6" l="1"/>
  <c r="D57" i="6"/>
  <c r="E57" i="6"/>
  <c r="C58" i="6"/>
  <c r="I55" i="6" l="1"/>
  <c r="J55" i="6" s="1"/>
  <c r="I56" i="6" s="1"/>
  <c r="J56" i="6" s="1"/>
  <c r="D58" i="6"/>
  <c r="C59" i="6" s="1"/>
  <c r="E58" i="6"/>
  <c r="I57" i="6" l="1"/>
  <c r="K55" i="6"/>
  <c r="K56" i="6"/>
  <c r="D59" i="6"/>
  <c r="E59" i="6"/>
  <c r="K57" i="6"/>
  <c r="J57" i="6"/>
  <c r="I58" i="6" s="1"/>
  <c r="C60" i="6" l="1"/>
  <c r="J58" i="6"/>
  <c r="K58" i="6"/>
  <c r="D60" i="6" l="1"/>
  <c r="C61" i="6" s="1"/>
  <c r="E60" i="6"/>
  <c r="I59" i="6"/>
  <c r="D61" i="6" l="1"/>
  <c r="E61" i="6"/>
  <c r="K59" i="6"/>
  <c r="J59" i="6"/>
  <c r="I60" i="6" s="1"/>
  <c r="J60" i="6" l="1"/>
  <c r="K60" i="6"/>
  <c r="C62" i="6"/>
  <c r="I61" i="6" l="1"/>
  <c r="D62" i="6"/>
  <c r="E62" i="6"/>
  <c r="J61" i="6" l="1"/>
  <c r="K61" i="6"/>
  <c r="C63" i="6"/>
  <c r="D63" i="6" l="1"/>
  <c r="C64" i="6" s="1"/>
  <c r="E63" i="6"/>
  <c r="I62" i="6"/>
  <c r="D64" i="6" l="1"/>
  <c r="E64" i="6"/>
  <c r="J62" i="6"/>
  <c r="K62" i="6"/>
  <c r="I63" i="6" l="1"/>
  <c r="K63" i="6" s="1"/>
  <c r="C65" i="6"/>
  <c r="J63" i="6" l="1"/>
  <c r="E65" i="6"/>
  <c r="D65" i="6"/>
  <c r="C66" i="6"/>
  <c r="I64" i="6" l="1"/>
  <c r="D66" i="6"/>
  <c r="E66" i="6"/>
  <c r="J64" i="6" l="1"/>
  <c r="K64" i="6"/>
  <c r="C67" i="6"/>
  <c r="I65" i="6" l="1"/>
  <c r="K65" i="6" s="1"/>
  <c r="E67" i="6"/>
  <c r="D67" i="6"/>
  <c r="C68" i="6" s="1"/>
  <c r="J65" i="6" l="1"/>
  <c r="D68" i="6"/>
  <c r="C69" i="6"/>
  <c r="E68" i="6"/>
  <c r="I66" i="6" l="1"/>
  <c r="J66" i="6" s="1"/>
  <c r="E69" i="6"/>
  <c r="D69" i="6"/>
  <c r="C70" i="6" s="1"/>
  <c r="I67" i="6" l="1"/>
  <c r="K67" i="6" s="1"/>
  <c r="K66" i="6"/>
  <c r="D70" i="6"/>
  <c r="E70" i="6"/>
  <c r="J67" i="6" l="1"/>
  <c r="C71" i="6"/>
  <c r="I68" i="6" l="1"/>
  <c r="K68" i="6" s="1"/>
  <c r="D71" i="6"/>
  <c r="E71" i="6"/>
  <c r="J68" i="6" l="1"/>
  <c r="I69" i="6" s="1"/>
  <c r="J69" i="6" s="1"/>
  <c r="C72" i="6"/>
  <c r="K69" i="6" l="1"/>
  <c r="I70" i="6"/>
  <c r="J70" i="6" s="1"/>
  <c r="E72" i="6"/>
  <c r="D72" i="6"/>
  <c r="C73" i="6" s="1"/>
  <c r="K70" i="6" l="1"/>
  <c r="I71" i="6"/>
  <c r="K71" i="6" s="1"/>
  <c r="D73" i="6"/>
  <c r="E73" i="6"/>
  <c r="J71" i="6" l="1"/>
  <c r="C74" i="6"/>
  <c r="D74" i="6"/>
  <c r="E74" i="6"/>
  <c r="C75" i="6"/>
  <c r="I72" i="6" l="1"/>
  <c r="K72" i="6" s="1"/>
  <c r="E75" i="6"/>
  <c r="D75" i="6"/>
  <c r="C76" i="6"/>
  <c r="J72" i="6" l="1"/>
  <c r="E76" i="6"/>
  <c r="D76" i="6"/>
  <c r="I73" i="6" l="1"/>
  <c r="K73" i="6" s="1"/>
  <c r="C77" i="6"/>
  <c r="J73" i="6" l="1"/>
  <c r="D77" i="6"/>
  <c r="E77" i="6"/>
  <c r="C78" i="6"/>
  <c r="I74" i="6" l="1"/>
  <c r="J74" i="6" s="1"/>
  <c r="D78" i="6"/>
  <c r="E78" i="6"/>
  <c r="C79" i="6"/>
  <c r="K74" i="6" l="1"/>
  <c r="I75" i="6"/>
  <c r="K75" i="6" s="1"/>
  <c r="D79" i="6"/>
  <c r="C80" i="6" s="1"/>
  <c r="E79" i="6"/>
  <c r="J75" i="6" l="1"/>
  <c r="D80" i="6"/>
  <c r="E80" i="6"/>
  <c r="C81" i="6"/>
  <c r="I76" i="6" l="1"/>
  <c r="D81" i="6"/>
  <c r="E81" i="6"/>
  <c r="J76" i="6" l="1"/>
  <c r="I77" i="6" s="1"/>
  <c r="K76" i="6"/>
  <c r="C82" i="6"/>
  <c r="D82" i="6" s="1"/>
  <c r="E82" i="6"/>
  <c r="K77" i="6" l="1"/>
  <c r="J77" i="6"/>
  <c r="I78" i="6" s="1"/>
  <c r="C83" i="6"/>
  <c r="E83" i="6" s="1"/>
  <c r="D83" i="6"/>
  <c r="C84" i="6"/>
  <c r="J78" i="6" l="1"/>
  <c r="K78" i="6"/>
  <c r="D84" i="6"/>
  <c r="E84" i="6"/>
  <c r="C85" i="6"/>
  <c r="I79" i="6" l="1"/>
  <c r="E85" i="6"/>
  <c r="D85" i="6"/>
  <c r="C86" i="6"/>
  <c r="J79" i="6" l="1"/>
  <c r="I80" i="6" s="1"/>
  <c r="K79" i="6"/>
  <c r="E86" i="6"/>
  <c r="D86" i="6"/>
  <c r="C87" i="6" s="1"/>
  <c r="K80" i="6" l="1"/>
  <c r="J80" i="6"/>
  <c r="D87" i="6"/>
  <c r="E87" i="6"/>
  <c r="C88" i="6"/>
  <c r="I81" i="6" l="1"/>
  <c r="E88" i="6"/>
  <c r="D88" i="6"/>
  <c r="C89" i="6" s="1"/>
  <c r="J81" i="6" l="1"/>
  <c r="K81" i="6"/>
  <c r="E89" i="6"/>
  <c r="D89" i="6"/>
  <c r="C90" i="6"/>
  <c r="I82" i="6" l="1"/>
  <c r="D90" i="6"/>
  <c r="E90" i="6"/>
  <c r="J82" i="6" l="1"/>
  <c r="K82" i="6"/>
  <c r="C91" i="6"/>
  <c r="I83" i="6" l="1"/>
  <c r="E91" i="6"/>
  <c r="D91" i="6"/>
  <c r="C92" i="6"/>
  <c r="J83" i="6" l="1"/>
  <c r="I84" i="6" s="1"/>
  <c r="K83" i="6"/>
  <c r="D92" i="6"/>
  <c r="E92" i="6"/>
  <c r="C93" i="6"/>
  <c r="J84" i="6" l="1"/>
  <c r="K84" i="6"/>
  <c r="E93" i="6"/>
  <c r="D93" i="6"/>
  <c r="C94" i="6"/>
  <c r="I85" i="6" l="1"/>
  <c r="K85" i="6" s="1"/>
  <c r="D94" i="6"/>
  <c r="E94" i="6"/>
  <c r="J85" i="6" l="1"/>
  <c r="C95" i="6"/>
  <c r="I86" i="6" l="1"/>
  <c r="K86" i="6" s="1"/>
  <c r="D95" i="6"/>
  <c r="E95" i="6"/>
  <c r="C96" i="6"/>
  <c r="J86" i="6" l="1"/>
  <c r="E96" i="6"/>
  <c r="D96" i="6"/>
  <c r="C97" i="6"/>
  <c r="I87" i="6" l="1"/>
  <c r="E97" i="6"/>
  <c r="D97" i="6"/>
  <c r="C98" i="6"/>
  <c r="J87" i="6" l="1"/>
  <c r="I88" i="6" s="1"/>
  <c r="K87" i="6"/>
  <c r="D98" i="6"/>
  <c r="E98" i="6"/>
  <c r="C99" i="6"/>
  <c r="K88" i="6" l="1"/>
  <c r="J88" i="6"/>
  <c r="E99" i="6"/>
  <c r="D99" i="6"/>
  <c r="C100" i="6"/>
  <c r="I89" i="6" l="1"/>
  <c r="D100" i="6"/>
  <c r="E100" i="6"/>
  <c r="C101" i="6"/>
  <c r="J89" i="6" l="1"/>
  <c r="K89" i="6"/>
  <c r="E101" i="6"/>
  <c r="D101" i="6"/>
  <c r="C102" i="6" s="1"/>
  <c r="I90" i="6" l="1"/>
  <c r="E102" i="6"/>
  <c r="D102" i="6"/>
  <c r="C103" i="6" s="1"/>
  <c r="K90" i="6" l="1"/>
  <c r="J90" i="6"/>
  <c r="I91" i="6" s="1"/>
  <c r="D103" i="6"/>
  <c r="C104" i="6" s="1"/>
  <c r="E103" i="6"/>
  <c r="J91" i="6" l="1"/>
  <c r="I92" i="6" s="1"/>
  <c r="K91" i="6"/>
  <c r="E104" i="6"/>
  <c r="D104" i="6"/>
  <c r="C105" i="6" s="1"/>
  <c r="J92" i="6" l="1"/>
  <c r="K92" i="6"/>
  <c r="E105" i="6"/>
  <c r="D105" i="6"/>
  <c r="C106" i="6"/>
  <c r="I93" i="6" l="1"/>
  <c r="E106" i="6"/>
  <c r="D106" i="6"/>
  <c r="C107" i="6"/>
  <c r="K93" i="6" l="1"/>
  <c r="J93" i="6"/>
  <c r="E107" i="6"/>
  <c r="D107" i="6"/>
  <c r="C108" i="6"/>
  <c r="I94" i="6" l="1"/>
  <c r="D108" i="6"/>
  <c r="E108" i="6"/>
  <c r="C109" i="6"/>
  <c r="J94" i="6" l="1"/>
  <c r="I95" i="6" s="1"/>
  <c r="K94" i="6"/>
  <c r="D109" i="6"/>
  <c r="E109" i="6"/>
  <c r="C110" i="6"/>
  <c r="K95" i="6" l="1"/>
  <c r="J95" i="6"/>
  <c r="I96" i="6" s="1"/>
  <c r="D110" i="6"/>
  <c r="C111" i="6" s="1"/>
  <c r="E110" i="6"/>
  <c r="K96" i="6" l="1"/>
  <c r="J96" i="6"/>
  <c r="E111" i="6"/>
  <c r="D111" i="6"/>
  <c r="I97" i="6" l="1"/>
  <c r="K97" i="6" s="1"/>
  <c r="C112" i="6"/>
  <c r="E112" i="6"/>
  <c r="D112" i="6"/>
  <c r="C113" i="6" s="1"/>
  <c r="J97" i="6" l="1"/>
  <c r="I98" i="6"/>
  <c r="E113" i="6"/>
  <c r="D113" i="6"/>
  <c r="C114" i="6" s="1"/>
  <c r="K98" i="6" l="1"/>
  <c r="J98" i="6"/>
  <c r="E114" i="6"/>
  <c r="D114" i="6"/>
  <c r="I99" i="6" l="1"/>
  <c r="K99" i="6" s="1"/>
  <c r="C115" i="6"/>
  <c r="J99" i="6" l="1"/>
  <c r="I100" i="6" s="1"/>
  <c r="K100" i="6" s="1"/>
  <c r="E115" i="6"/>
  <c r="D115" i="6"/>
  <c r="C116" i="6"/>
  <c r="J100" i="6" l="1"/>
  <c r="I101" i="6"/>
  <c r="D116" i="6"/>
  <c r="E116" i="6"/>
  <c r="C117" i="6"/>
  <c r="J101" i="6" l="1"/>
  <c r="K101" i="6"/>
  <c r="D117" i="6"/>
  <c r="E117" i="6"/>
  <c r="C118" i="6"/>
  <c r="I102" i="6" l="1"/>
  <c r="E118" i="6"/>
  <c r="D118" i="6"/>
  <c r="C119" i="6"/>
  <c r="K102" i="6" l="1"/>
  <c r="J102" i="6"/>
  <c r="E119" i="6"/>
  <c r="D119" i="6"/>
  <c r="C120" i="6" s="1"/>
  <c r="I103" i="6" l="1"/>
  <c r="E120" i="6"/>
  <c r="D120" i="6"/>
  <c r="K103" i="6" l="1"/>
  <c r="J103" i="6"/>
  <c r="I104" i="6" s="1"/>
  <c r="C121" i="6"/>
  <c r="J104" i="6" l="1"/>
  <c r="K104" i="6"/>
  <c r="D121" i="6"/>
  <c r="E121" i="6"/>
  <c r="I105" i="6" l="1"/>
  <c r="J105" i="6" s="1"/>
  <c r="K105" i="6"/>
  <c r="C122" i="6"/>
  <c r="I106" i="6" l="1"/>
  <c r="K106" i="6" s="1"/>
  <c r="E122" i="6"/>
  <c r="D122" i="6"/>
  <c r="C123" i="6"/>
  <c r="J106" i="6" l="1"/>
  <c r="E123" i="6"/>
  <c r="D123" i="6"/>
  <c r="I107" i="6" l="1"/>
  <c r="K107" i="6" s="1"/>
  <c r="C124" i="6"/>
  <c r="J107" i="6" l="1"/>
  <c r="E124" i="6"/>
  <c r="D124" i="6"/>
  <c r="C125" i="6"/>
  <c r="I108" i="6" l="1"/>
  <c r="D125" i="6"/>
  <c r="C126" i="6" s="1"/>
  <c r="E125" i="6"/>
  <c r="J108" i="6" l="1"/>
  <c r="K108" i="6"/>
  <c r="E126" i="6"/>
  <c r="D126" i="6"/>
  <c r="C127" i="6"/>
  <c r="I109" i="6" l="1"/>
  <c r="D127" i="6"/>
  <c r="E127" i="6"/>
  <c r="J109" i="6" l="1"/>
  <c r="K109" i="6"/>
  <c r="C128" i="6"/>
  <c r="I110" i="6" l="1"/>
  <c r="J110" i="6" s="1"/>
  <c r="I111" i="6" s="1"/>
  <c r="E128" i="6"/>
  <c r="D128" i="6"/>
  <c r="C129" i="6"/>
  <c r="K110" i="6" l="1"/>
  <c r="J111" i="6"/>
  <c r="I112" i="6" s="1"/>
  <c r="K111" i="6"/>
  <c r="D129" i="6"/>
  <c r="E129" i="6"/>
  <c r="C130" i="6"/>
  <c r="J112" i="6" l="1"/>
  <c r="K112" i="6"/>
  <c r="E130" i="6"/>
  <c r="D130" i="6"/>
  <c r="C131" i="6" s="1"/>
  <c r="I113" i="6" l="1"/>
  <c r="D131" i="6"/>
  <c r="E131" i="6"/>
  <c r="C132" i="6"/>
  <c r="K113" i="6" l="1"/>
  <c r="J113" i="6"/>
  <c r="I114" i="6" s="1"/>
  <c r="D132" i="6"/>
  <c r="C133" i="6"/>
  <c r="E132" i="6"/>
  <c r="K114" i="6" l="1"/>
  <c r="J114" i="6"/>
  <c r="D133" i="6"/>
  <c r="C134" i="6" s="1"/>
  <c r="E133" i="6"/>
  <c r="I115" i="6" l="1"/>
  <c r="D134" i="6"/>
  <c r="E134" i="6"/>
  <c r="C135" i="6"/>
  <c r="J115" i="6" l="1"/>
  <c r="K115" i="6"/>
  <c r="D135" i="6"/>
  <c r="E135" i="6"/>
  <c r="C136" i="6"/>
  <c r="I116" i="6" l="1"/>
  <c r="D136" i="6"/>
  <c r="E136" i="6"/>
  <c r="J116" i="6" l="1"/>
  <c r="K116" i="6"/>
  <c r="I117" i="6"/>
  <c r="C137" i="6"/>
  <c r="J117" i="6" l="1"/>
  <c r="I118" i="6"/>
  <c r="K117" i="6"/>
  <c r="D137" i="6"/>
  <c r="C138" i="6" s="1"/>
  <c r="E137" i="6"/>
  <c r="J118" i="6" l="1"/>
  <c r="K118" i="6"/>
  <c r="D138" i="6"/>
  <c r="E138" i="6"/>
  <c r="C139" i="6"/>
  <c r="I119" i="6" l="1"/>
  <c r="D139" i="6"/>
  <c r="E139" i="6"/>
  <c r="C140" i="6"/>
  <c r="K119" i="6" l="1"/>
  <c r="J119" i="6"/>
  <c r="D140" i="6"/>
  <c r="E140" i="6"/>
  <c r="C141" i="6"/>
  <c r="I120" i="6" l="1"/>
  <c r="K120" i="6" s="1"/>
  <c r="E141" i="6"/>
  <c r="D141" i="6"/>
  <c r="C142" i="6" s="1"/>
  <c r="J120" i="6" l="1"/>
  <c r="I121" i="6" s="1"/>
  <c r="J121" i="6" s="1"/>
  <c r="K121" i="6"/>
  <c r="E142" i="6"/>
  <c r="D142" i="6"/>
  <c r="I122" i="6" l="1"/>
  <c r="J122" i="6" s="1"/>
  <c r="K122" i="6"/>
  <c r="I123" i="6"/>
  <c r="C143" i="6"/>
  <c r="K123" i="6" l="1"/>
  <c r="J123" i="6"/>
  <c r="D143" i="6"/>
  <c r="E143" i="6"/>
  <c r="I124" i="6" l="1"/>
  <c r="C144" i="6"/>
  <c r="J124" i="6" l="1"/>
  <c r="K124" i="6"/>
  <c r="D144" i="6"/>
  <c r="E144" i="6"/>
  <c r="C145" i="6"/>
  <c r="I125" i="6" l="1"/>
  <c r="J125" i="6"/>
  <c r="K125" i="6"/>
  <c r="D145" i="6"/>
  <c r="C146" i="6" s="1"/>
  <c r="E145" i="6"/>
  <c r="I126" i="6" l="1"/>
  <c r="D146" i="6"/>
  <c r="E146" i="6"/>
  <c r="C147" i="6"/>
  <c r="J126" i="6" l="1"/>
  <c r="K126" i="6"/>
  <c r="E147" i="6"/>
  <c r="D147" i="6"/>
  <c r="C148" i="6"/>
  <c r="I127" i="6" l="1"/>
  <c r="J127" i="6" s="1"/>
  <c r="I128" i="6" s="1"/>
  <c r="K127" i="6"/>
  <c r="D148" i="6"/>
  <c r="E148" i="6"/>
  <c r="C149" i="6"/>
  <c r="J128" i="6" l="1"/>
  <c r="K128" i="6"/>
  <c r="E149" i="6"/>
  <c r="D149" i="6"/>
  <c r="C150" i="6"/>
  <c r="I129" i="6" l="1"/>
  <c r="K129" i="6" s="1"/>
  <c r="D150" i="6"/>
  <c r="C151" i="6" s="1"/>
  <c r="E150" i="6"/>
  <c r="J129" i="6" l="1"/>
  <c r="I130" i="6" s="1"/>
  <c r="J130" i="6"/>
  <c r="K130" i="6"/>
  <c r="I131" i="6"/>
  <c r="E151" i="6"/>
  <c r="D151" i="6"/>
  <c r="C152" i="6"/>
  <c r="J131" i="6" l="1"/>
  <c r="I132" i="6" s="1"/>
  <c r="K131" i="6"/>
  <c r="D152" i="6"/>
  <c r="E152" i="6"/>
  <c r="K132" i="6" l="1"/>
  <c r="J132" i="6"/>
  <c r="I133" i="6" s="1"/>
  <c r="C153" i="6"/>
  <c r="K133" i="6" l="1"/>
  <c r="J133" i="6"/>
  <c r="D153" i="6"/>
  <c r="E153" i="6"/>
  <c r="C154" i="6"/>
  <c r="I134" i="6" l="1"/>
  <c r="E154" i="6"/>
  <c r="D154" i="6"/>
  <c r="C155" i="6"/>
  <c r="J134" i="6" l="1"/>
  <c r="K134" i="6"/>
  <c r="E155" i="6"/>
  <c r="D155" i="6"/>
  <c r="C156" i="6" s="1"/>
  <c r="I135" i="6" l="1"/>
  <c r="D156" i="6"/>
  <c r="E156" i="6"/>
  <c r="C157" i="6"/>
  <c r="J135" i="6" l="1"/>
  <c r="K135" i="6"/>
  <c r="E157" i="6"/>
  <c r="D157" i="6"/>
  <c r="C158" i="6"/>
  <c r="I136" i="6" l="1"/>
  <c r="E158" i="6"/>
  <c r="D158" i="6"/>
  <c r="J136" i="6" l="1"/>
  <c r="K136" i="6"/>
  <c r="I137" i="6"/>
  <c r="C159" i="6"/>
  <c r="J137" i="6" l="1"/>
  <c r="K137" i="6"/>
  <c r="E159" i="6"/>
  <c r="D159" i="6"/>
  <c r="F160" i="6" s="1"/>
  <c r="G160" i="6" s="1"/>
  <c r="C160" i="6"/>
  <c r="I138" i="6" l="1"/>
  <c r="K138" i="6" s="1"/>
  <c r="D160" i="6"/>
  <c r="F161" i="6" s="1"/>
  <c r="G161" i="6" s="1"/>
  <c r="E160" i="6"/>
  <c r="C161" i="6"/>
  <c r="J138" i="6" l="1"/>
  <c r="I139" i="6" s="1"/>
  <c r="K139" i="6" s="1"/>
  <c r="E161" i="6"/>
  <c r="D161" i="6"/>
  <c r="F162" i="6" s="1"/>
  <c r="G162" i="6" s="1"/>
  <c r="C162" i="6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4" i="5"/>
  <c r="H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3" i="5"/>
  <c r="J139" i="6" l="1"/>
  <c r="I140" i="6" s="1"/>
  <c r="K140" i="6" s="1"/>
  <c r="E162" i="6"/>
  <c r="D162" i="6"/>
  <c r="F163" i="6" s="1"/>
  <c r="G163" i="6" s="1"/>
  <c r="C163" i="6"/>
  <c r="E23" i="5"/>
  <c r="E26" i="5"/>
  <c r="E35" i="5"/>
  <c r="E43" i="5"/>
  <c r="E51" i="5"/>
  <c r="D118" i="5"/>
  <c r="D120" i="5"/>
  <c r="D122" i="5"/>
  <c r="C122" i="5"/>
  <c r="C121" i="5"/>
  <c r="D121" i="5" s="1"/>
  <c r="C120" i="5"/>
  <c r="C119" i="5"/>
  <c r="D119" i="5" s="1"/>
  <c r="C118" i="5"/>
  <c r="C117" i="5"/>
  <c r="D117" i="5" s="1"/>
  <c r="C116" i="5"/>
  <c r="C3" i="5"/>
  <c r="D3" i="5" s="1"/>
  <c r="C5" i="5"/>
  <c r="D5" i="5" s="1"/>
  <c r="C4" i="5"/>
  <c r="D4" i="5" s="1"/>
  <c r="C6" i="5"/>
  <c r="D6" i="5" s="1"/>
  <c r="C7" i="5"/>
  <c r="D7" i="5" s="1"/>
  <c r="C8" i="5"/>
  <c r="D8" i="5" s="1"/>
  <c r="C9" i="5"/>
  <c r="D105" i="5"/>
  <c r="D113" i="5"/>
  <c r="D116" i="5"/>
  <c r="C105" i="5"/>
  <c r="C106" i="5"/>
  <c r="D106" i="5" s="1"/>
  <c r="C107" i="5"/>
  <c r="D107" i="5" s="1"/>
  <c r="C108" i="5"/>
  <c r="D108" i="5" s="1"/>
  <c r="C109" i="5"/>
  <c r="D109" i="5" s="1"/>
  <c r="C110" i="5"/>
  <c r="D110" i="5" s="1"/>
  <c r="C111" i="5"/>
  <c r="D111" i="5" s="1"/>
  <c r="C112" i="5"/>
  <c r="D112" i="5" s="1"/>
  <c r="C113" i="5"/>
  <c r="C114" i="5"/>
  <c r="D114" i="5" s="1"/>
  <c r="C115" i="5"/>
  <c r="D115" i="5" s="1"/>
  <c r="C104" i="5"/>
  <c r="D104" i="5" s="1"/>
  <c r="C103" i="5"/>
  <c r="D103" i="5" s="1"/>
  <c r="C102" i="5"/>
  <c r="D102" i="5" s="1"/>
  <c r="C101" i="5"/>
  <c r="D101" i="5" s="1"/>
  <c r="C100" i="5"/>
  <c r="D100" i="5" s="1"/>
  <c r="C99" i="5"/>
  <c r="D99" i="5" s="1"/>
  <c r="C98" i="5"/>
  <c r="D98" i="5" s="1"/>
  <c r="E122" i="5" s="1"/>
  <c r="C97" i="5"/>
  <c r="D97" i="5" s="1"/>
  <c r="C96" i="5"/>
  <c r="D96" i="5" s="1"/>
  <c r="C95" i="5"/>
  <c r="D95" i="5" s="1"/>
  <c r="C94" i="5"/>
  <c r="D94" i="5" s="1"/>
  <c r="C93" i="5"/>
  <c r="D93" i="5" s="1"/>
  <c r="C92" i="5"/>
  <c r="D92" i="5" s="1"/>
  <c r="E116" i="5" s="1"/>
  <c r="C91" i="5"/>
  <c r="D91" i="5" s="1"/>
  <c r="C90" i="5"/>
  <c r="D90" i="5" s="1"/>
  <c r="E114" i="5" s="1"/>
  <c r="C89" i="5"/>
  <c r="D89" i="5" s="1"/>
  <c r="C88" i="5"/>
  <c r="D88" i="5" s="1"/>
  <c r="C87" i="5"/>
  <c r="D87" i="5" s="1"/>
  <c r="C86" i="5"/>
  <c r="D86" i="5" s="1"/>
  <c r="C85" i="5"/>
  <c r="D85" i="5" s="1"/>
  <c r="C84" i="5"/>
  <c r="D84" i="5" s="1"/>
  <c r="C83" i="5"/>
  <c r="D83" i="5" s="1"/>
  <c r="C82" i="5"/>
  <c r="D82" i="5" s="1"/>
  <c r="C81" i="5"/>
  <c r="D81" i="5" s="1"/>
  <c r="E105" i="5" s="1"/>
  <c r="C80" i="5"/>
  <c r="D80" i="5" s="1"/>
  <c r="E104" i="5" s="1"/>
  <c r="C79" i="5"/>
  <c r="D79" i="5" s="1"/>
  <c r="C78" i="5"/>
  <c r="D78" i="5" s="1"/>
  <c r="E102" i="5" s="1"/>
  <c r="C77" i="5"/>
  <c r="D77" i="5" s="1"/>
  <c r="E101" i="5" s="1"/>
  <c r="C76" i="5"/>
  <c r="D76" i="5" s="1"/>
  <c r="C75" i="5"/>
  <c r="D75" i="5" s="1"/>
  <c r="C74" i="5"/>
  <c r="D74" i="5" s="1"/>
  <c r="E98" i="5" s="1"/>
  <c r="C73" i="5"/>
  <c r="D73" i="5" s="1"/>
  <c r="C72" i="5"/>
  <c r="D72" i="5" s="1"/>
  <c r="C71" i="5"/>
  <c r="D71" i="5" s="1"/>
  <c r="C70" i="5"/>
  <c r="D70" i="5" s="1"/>
  <c r="E94" i="5" s="1"/>
  <c r="C69" i="5"/>
  <c r="D69" i="5" s="1"/>
  <c r="E93" i="5" s="1"/>
  <c r="C68" i="5"/>
  <c r="D68" i="5" s="1"/>
  <c r="E92" i="5" s="1"/>
  <c r="C67" i="5"/>
  <c r="D67" i="5" s="1"/>
  <c r="C66" i="5"/>
  <c r="D66" i="5" s="1"/>
  <c r="E90" i="5" s="1"/>
  <c r="C65" i="5"/>
  <c r="D65" i="5" s="1"/>
  <c r="E89" i="5" s="1"/>
  <c r="C64" i="5"/>
  <c r="D64" i="5" s="1"/>
  <c r="C63" i="5"/>
  <c r="D63" i="5" s="1"/>
  <c r="C62" i="5"/>
  <c r="D62" i="5" s="1"/>
  <c r="E86" i="5" s="1"/>
  <c r="C61" i="5"/>
  <c r="D61" i="5" s="1"/>
  <c r="C60" i="5"/>
  <c r="D60" i="5" s="1"/>
  <c r="C59" i="5"/>
  <c r="D59" i="5" s="1"/>
  <c r="C58" i="5"/>
  <c r="D58" i="5" s="1"/>
  <c r="E82" i="5" s="1"/>
  <c r="C57" i="5"/>
  <c r="D57" i="5" s="1"/>
  <c r="E81" i="5" s="1"/>
  <c r="C56" i="5"/>
  <c r="D56" i="5" s="1"/>
  <c r="E80" i="5" s="1"/>
  <c r="C55" i="5"/>
  <c r="D55" i="5" s="1"/>
  <c r="E79" i="5" s="1"/>
  <c r="C54" i="5"/>
  <c r="D54" i="5" s="1"/>
  <c r="E78" i="5" s="1"/>
  <c r="C53" i="5"/>
  <c r="D53" i="5" s="1"/>
  <c r="E77" i="5" s="1"/>
  <c r="C52" i="5"/>
  <c r="D52" i="5" s="1"/>
  <c r="E76" i="5" s="1"/>
  <c r="C51" i="5"/>
  <c r="D51" i="5" s="1"/>
  <c r="E75" i="5" s="1"/>
  <c r="C50" i="5"/>
  <c r="D50" i="5" s="1"/>
  <c r="E74" i="5" s="1"/>
  <c r="C49" i="5"/>
  <c r="D49" i="5" s="1"/>
  <c r="E73" i="5" s="1"/>
  <c r="C48" i="5"/>
  <c r="D48" i="5" s="1"/>
  <c r="E72" i="5" s="1"/>
  <c r="C47" i="5"/>
  <c r="D47" i="5" s="1"/>
  <c r="E71" i="5" s="1"/>
  <c r="C46" i="5"/>
  <c r="D46" i="5" s="1"/>
  <c r="E70" i="5" s="1"/>
  <c r="C45" i="5"/>
  <c r="D45" i="5" s="1"/>
  <c r="E69" i="5" s="1"/>
  <c r="C44" i="5"/>
  <c r="D44" i="5" s="1"/>
  <c r="E68" i="5" s="1"/>
  <c r="C43" i="5"/>
  <c r="D43" i="5" s="1"/>
  <c r="E67" i="5" s="1"/>
  <c r="C42" i="5"/>
  <c r="D42" i="5" s="1"/>
  <c r="E66" i="5" s="1"/>
  <c r="C41" i="5"/>
  <c r="D41" i="5" s="1"/>
  <c r="E65" i="5" s="1"/>
  <c r="C40" i="5"/>
  <c r="D40" i="5" s="1"/>
  <c r="E64" i="5" s="1"/>
  <c r="C39" i="5"/>
  <c r="D39" i="5" s="1"/>
  <c r="E63" i="5" s="1"/>
  <c r="C38" i="5"/>
  <c r="D38" i="5" s="1"/>
  <c r="E62" i="5" s="1"/>
  <c r="C37" i="5"/>
  <c r="D37" i="5" s="1"/>
  <c r="E61" i="5" s="1"/>
  <c r="C36" i="5"/>
  <c r="D36" i="5" s="1"/>
  <c r="E60" i="5" s="1"/>
  <c r="C35" i="5"/>
  <c r="D35" i="5" s="1"/>
  <c r="C34" i="5"/>
  <c r="D34" i="5" s="1"/>
  <c r="E58" i="5" s="1"/>
  <c r="C33" i="5"/>
  <c r="D33" i="5" s="1"/>
  <c r="E57" i="5" s="1"/>
  <c r="C32" i="5"/>
  <c r="D32" i="5" s="1"/>
  <c r="E56" i="5" s="1"/>
  <c r="C31" i="5"/>
  <c r="D31" i="5" s="1"/>
  <c r="E55" i="5" s="1"/>
  <c r="C30" i="5"/>
  <c r="D30" i="5" s="1"/>
  <c r="C29" i="5"/>
  <c r="D29" i="5" s="1"/>
  <c r="E53" i="5" s="1"/>
  <c r="C28" i="5"/>
  <c r="D28" i="5" s="1"/>
  <c r="E52" i="5" s="1"/>
  <c r="C27" i="5"/>
  <c r="D27" i="5" s="1"/>
  <c r="C26" i="5"/>
  <c r="D26" i="5" s="1"/>
  <c r="E50" i="5" s="1"/>
  <c r="C25" i="5"/>
  <c r="D25" i="5" s="1"/>
  <c r="E49" i="5" s="1"/>
  <c r="C24" i="5"/>
  <c r="D24" i="5" s="1"/>
  <c r="E48" i="5" s="1"/>
  <c r="C23" i="5"/>
  <c r="D23" i="5" s="1"/>
  <c r="E47" i="5" s="1"/>
  <c r="C22" i="5"/>
  <c r="D22" i="5" s="1"/>
  <c r="E46" i="5" s="1"/>
  <c r="C21" i="5"/>
  <c r="D21" i="5" s="1"/>
  <c r="E45" i="5" s="1"/>
  <c r="C20" i="5"/>
  <c r="D20" i="5" s="1"/>
  <c r="E44" i="5" s="1"/>
  <c r="C19" i="5"/>
  <c r="D19" i="5" s="1"/>
  <c r="C18" i="5"/>
  <c r="D18" i="5" s="1"/>
  <c r="E42" i="5" s="1"/>
  <c r="C17" i="5"/>
  <c r="D17" i="5" s="1"/>
  <c r="E41" i="5" s="1"/>
  <c r="C16" i="5"/>
  <c r="D16" i="5" s="1"/>
  <c r="E40" i="5" s="1"/>
  <c r="C15" i="5"/>
  <c r="D15" i="5" s="1"/>
  <c r="E39" i="5" s="1"/>
  <c r="C14" i="5"/>
  <c r="D14" i="5" s="1"/>
  <c r="E38" i="5" s="1"/>
  <c r="C13" i="5"/>
  <c r="D13" i="5" s="1"/>
  <c r="D12" i="5"/>
  <c r="C12" i="5"/>
  <c r="C11" i="5"/>
  <c r="D11" i="5" s="1"/>
  <c r="E11" i="5" s="1"/>
  <c r="C10" i="5"/>
  <c r="D10" i="5" s="1"/>
  <c r="D9" i="5"/>
  <c r="J140" i="6" l="1"/>
  <c r="E163" i="6"/>
  <c r="D163" i="6"/>
  <c r="F164" i="6" s="1"/>
  <c r="G164" i="6" s="1"/>
  <c r="C164" i="6"/>
  <c r="F112" i="5"/>
  <c r="I112" i="5" s="1"/>
  <c r="F108" i="5"/>
  <c r="I108" i="5" s="1"/>
  <c r="E12" i="5"/>
  <c r="E24" i="5"/>
  <c r="E36" i="5"/>
  <c r="F36" i="5" s="1"/>
  <c r="E84" i="5"/>
  <c r="E100" i="5"/>
  <c r="E108" i="5"/>
  <c r="F116" i="5"/>
  <c r="I116" i="5" s="1"/>
  <c r="E19" i="5"/>
  <c r="E31" i="5"/>
  <c r="F31" i="5" s="1"/>
  <c r="E7" i="5"/>
  <c r="F7" i="5" s="1"/>
  <c r="E3" i="5"/>
  <c r="F3" i="5"/>
  <c r="E27" i="5"/>
  <c r="E15" i="5"/>
  <c r="F15" i="5" s="1"/>
  <c r="E34" i="5"/>
  <c r="F34" i="5" s="1"/>
  <c r="E22" i="5"/>
  <c r="F22" i="5" s="1"/>
  <c r="E10" i="5"/>
  <c r="E13" i="5"/>
  <c r="E25" i="5"/>
  <c r="E37" i="5"/>
  <c r="E97" i="5"/>
  <c r="F6" i="5"/>
  <c r="E30" i="5"/>
  <c r="E6" i="5"/>
  <c r="E18" i="5"/>
  <c r="F120" i="5"/>
  <c r="I120" i="5" s="1"/>
  <c r="F114" i="5"/>
  <c r="I114" i="5" s="1"/>
  <c r="E110" i="5"/>
  <c r="F110" i="5" s="1"/>
  <c r="I110" i="5" s="1"/>
  <c r="F106" i="5"/>
  <c r="I106" i="5" s="1"/>
  <c r="E106" i="5"/>
  <c r="E118" i="5"/>
  <c r="F118" i="5" s="1"/>
  <c r="I118" i="5" s="1"/>
  <c r="E4" i="5"/>
  <c r="F4" i="5" s="1"/>
  <c r="E16" i="5"/>
  <c r="F16" i="5" s="1"/>
  <c r="E28" i="5"/>
  <c r="F121" i="5"/>
  <c r="I121" i="5" s="1"/>
  <c r="E9" i="5"/>
  <c r="F9" i="5" s="1"/>
  <c r="E21" i="5"/>
  <c r="E33" i="5"/>
  <c r="E88" i="5"/>
  <c r="E96" i="5"/>
  <c r="F96" i="5" s="1"/>
  <c r="E112" i="5"/>
  <c r="E120" i="5"/>
  <c r="F119" i="5"/>
  <c r="I119" i="5" s="1"/>
  <c r="E85" i="5"/>
  <c r="F85" i="5" s="1"/>
  <c r="F107" i="5"/>
  <c r="I107" i="5" s="1"/>
  <c r="F105" i="5"/>
  <c r="I105" i="5" s="1"/>
  <c r="E83" i="5"/>
  <c r="F83" i="5" s="1"/>
  <c r="E87" i="5"/>
  <c r="E91" i="5"/>
  <c r="F91" i="5" s="1"/>
  <c r="E95" i="5"/>
  <c r="F95" i="5" s="1"/>
  <c r="E103" i="5"/>
  <c r="F103" i="5" s="1"/>
  <c r="E107" i="5"/>
  <c r="E59" i="5"/>
  <c r="E111" i="5"/>
  <c r="F111" i="5" s="1"/>
  <c r="I111" i="5" s="1"/>
  <c r="E99" i="5"/>
  <c r="E115" i="5"/>
  <c r="F115" i="5" s="1"/>
  <c r="I115" i="5" s="1"/>
  <c r="E119" i="5"/>
  <c r="E8" i="5"/>
  <c r="F8" i="5" s="1"/>
  <c r="E20" i="5"/>
  <c r="F20" i="5" s="1"/>
  <c r="E32" i="5"/>
  <c r="E5" i="5"/>
  <c r="F5" i="5" s="1"/>
  <c r="E17" i="5"/>
  <c r="E29" i="5"/>
  <c r="F117" i="5"/>
  <c r="I117" i="5" s="1"/>
  <c r="F122" i="5"/>
  <c r="I122" i="5" s="1"/>
  <c r="E54" i="5"/>
  <c r="E109" i="5"/>
  <c r="F109" i="5" s="1"/>
  <c r="I109" i="5" s="1"/>
  <c r="E113" i="5"/>
  <c r="F113" i="5" s="1"/>
  <c r="I113" i="5" s="1"/>
  <c r="E117" i="5"/>
  <c r="E121" i="5"/>
  <c r="E14" i="5"/>
  <c r="F14" i="5" s="1"/>
  <c r="F54" i="5"/>
  <c r="F63" i="5"/>
  <c r="F28" i="5"/>
  <c r="F47" i="5"/>
  <c r="F18" i="5"/>
  <c r="F93" i="5"/>
  <c r="F32" i="5"/>
  <c r="F84" i="5"/>
  <c r="F23" i="5"/>
  <c r="F11" i="5"/>
  <c r="F19" i="5"/>
  <c r="F21" i="5"/>
  <c r="F29" i="5"/>
  <c r="F17" i="5"/>
  <c r="F35" i="5"/>
  <c r="F13" i="5"/>
  <c r="F25" i="5"/>
  <c r="F27" i="5"/>
  <c r="F24" i="5"/>
  <c r="F55" i="5"/>
  <c r="F62" i="5"/>
  <c r="F102" i="5"/>
  <c r="F12" i="5"/>
  <c r="F26" i="5"/>
  <c r="F30" i="5"/>
  <c r="F50" i="5"/>
  <c r="F39" i="5"/>
  <c r="F43" i="5"/>
  <c r="F58" i="5"/>
  <c r="F61" i="5"/>
  <c r="F49" i="5"/>
  <c r="F78" i="5"/>
  <c r="F100" i="5"/>
  <c r="F38" i="5"/>
  <c r="F46" i="5"/>
  <c r="F65" i="5"/>
  <c r="F40" i="5"/>
  <c r="F44" i="5"/>
  <c r="F48" i="5"/>
  <c r="F42" i="5"/>
  <c r="F45" i="5"/>
  <c r="F76" i="5"/>
  <c r="F104" i="5"/>
  <c r="F10" i="5"/>
  <c r="F33" i="5"/>
  <c r="F37" i="5"/>
  <c r="F41" i="5"/>
  <c r="F53" i="5"/>
  <c r="F59" i="5"/>
  <c r="F51" i="5"/>
  <c r="F57" i="5"/>
  <c r="F72" i="5"/>
  <c r="F87" i="5"/>
  <c r="F77" i="5"/>
  <c r="F98" i="5"/>
  <c r="F67" i="5"/>
  <c r="F97" i="5"/>
  <c r="F52" i="5"/>
  <c r="F56" i="5"/>
  <c r="F60" i="5"/>
  <c r="F64" i="5"/>
  <c r="F68" i="5"/>
  <c r="F71" i="5"/>
  <c r="F79" i="5"/>
  <c r="F69" i="5"/>
  <c r="F86" i="5"/>
  <c r="F89" i="5"/>
  <c r="F101" i="5"/>
  <c r="F75" i="5"/>
  <c r="F90" i="5"/>
  <c r="F99" i="5"/>
  <c r="F66" i="5"/>
  <c r="F70" i="5"/>
  <c r="F74" i="5"/>
  <c r="F80" i="5"/>
  <c r="F73" i="5"/>
  <c r="F88" i="5"/>
  <c r="F92" i="5"/>
  <c r="F81" i="5"/>
  <c r="F82" i="5"/>
  <c r="F94" i="5"/>
  <c r="I141" i="6" l="1"/>
  <c r="J141" i="6" s="1"/>
  <c r="I142" i="6"/>
  <c r="J142" i="6" s="1"/>
  <c r="E164" i="6"/>
  <c r="D164" i="6"/>
  <c r="C165" i="6" s="1"/>
  <c r="F125" i="5"/>
  <c r="F127" i="5"/>
  <c r="K141" i="6" l="1"/>
  <c r="K142" i="6"/>
  <c r="I143" i="6"/>
  <c r="K143" i="6" s="1"/>
  <c r="F165" i="6"/>
  <c r="G165" i="6" s="1"/>
  <c r="E165" i="6"/>
  <c r="D165" i="6"/>
  <c r="C166" i="6" s="1"/>
  <c r="F129" i="5"/>
  <c r="F131" i="5"/>
  <c r="J143" i="6" l="1"/>
  <c r="F166" i="6"/>
  <c r="G166" i="6" s="1"/>
  <c r="D166" i="6"/>
  <c r="C167" i="6" s="1"/>
  <c r="E166" i="6"/>
  <c r="F167" i="6"/>
  <c r="G167" i="6" s="1"/>
  <c r="I103" i="5"/>
  <c r="I23" i="5"/>
  <c r="I71" i="5"/>
  <c r="I98" i="5"/>
  <c r="I11" i="5"/>
  <c r="I75" i="5"/>
  <c r="I102" i="5"/>
  <c r="I47" i="5"/>
  <c r="I79" i="5"/>
  <c r="I51" i="5"/>
  <c r="I27" i="5"/>
  <c r="I43" i="5"/>
  <c r="I9" i="5"/>
  <c r="I39" i="5"/>
  <c r="I14" i="5"/>
  <c r="I36" i="5"/>
  <c r="I68" i="5"/>
  <c r="I48" i="5"/>
  <c r="I30" i="5"/>
  <c r="I66" i="5"/>
  <c r="I64" i="5"/>
  <c r="I44" i="5"/>
  <c r="I25" i="5"/>
  <c r="I18" i="5"/>
  <c r="I60" i="5"/>
  <c r="I45" i="5"/>
  <c r="I13" i="5"/>
  <c r="I57" i="5"/>
  <c r="I38" i="5"/>
  <c r="I28" i="5"/>
  <c r="I63" i="5"/>
  <c r="I94" i="5"/>
  <c r="I91" i="5"/>
  <c r="I15" i="5"/>
  <c r="I55" i="5"/>
  <c r="I35" i="5"/>
  <c r="I20" i="5"/>
  <c r="I88" i="5"/>
  <c r="I52" i="5"/>
  <c r="I65" i="5"/>
  <c r="I12" i="5"/>
  <c r="I84" i="5"/>
  <c r="I90" i="5"/>
  <c r="I97" i="5"/>
  <c r="I46" i="5"/>
  <c r="I29" i="5"/>
  <c r="I54" i="5"/>
  <c r="I72" i="5"/>
  <c r="I40" i="5"/>
  <c r="I92" i="5"/>
  <c r="I41" i="5"/>
  <c r="I61" i="5"/>
  <c r="I3" i="5"/>
  <c r="I62" i="5"/>
  <c r="I33" i="5"/>
  <c r="I32" i="5"/>
  <c r="I49" i="5"/>
  <c r="I104" i="5"/>
  <c r="I59" i="5"/>
  <c r="I31" i="5"/>
  <c r="I96" i="5"/>
  <c r="I86" i="5"/>
  <c r="I58" i="5"/>
  <c r="I69" i="5"/>
  <c r="I26" i="5"/>
  <c r="I80" i="5"/>
  <c r="I24" i="5"/>
  <c r="I42" i="5"/>
  <c r="I8" i="5"/>
  <c r="I87" i="5"/>
  <c r="I16" i="5"/>
  <c r="I101" i="5"/>
  <c r="I85" i="5"/>
  <c r="I22" i="5"/>
  <c r="I19" i="5"/>
  <c r="I83" i="5"/>
  <c r="I70" i="5"/>
  <c r="I77" i="5"/>
  <c r="I100" i="5"/>
  <c r="I93" i="5"/>
  <c r="I82" i="5"/>
  <c r="I89" i="5"/>
  <c r="I81" i="5"/>
  <c r="I53" i="5"/>
  <c r="I74" i="5"/>
  <c r="I50" i="5"/>
  <c r="I95" i="5"/>
  <c r="I67" i="5"/>
  <c r="I99" i="5"/>
  <c r="I34" i="5"/>
  <c r="I37" i="5"/>
  <c r="I17" i="5"/>
  <c r="I73" i="5"/>
  <c r="I76" i="5"/>
  <c r="I10" i="5"/>
  <c r="I56" i="5"/>
  <c r="I21" i="5"/>
  <c r="J106" i="5" l="1"/>
  <c r="J91" i="5"/>
  <c r="K91" i="5" s="1"/>
  <c r="I144" i="6"/>
  <c r="K144" i="6" s="1"/>
  <c r="D167" i="6"/>
  <c r="F168" i="6" s="1"/>
  <c r="G168" i="6" s="1"/>
  <c r="E167" i="6"/>
  <c r="C168" i="6"/>
  <c r="J114" i="5"/>
  <c r="K114" i="5" s="1"/>
  <c r="J109" i="5"/>
  <c r="K109" i="5" s="1"/>
  <c r="J110" i="5"/>
  <c r="J108" i="5"/>
  <c r="K108" i="5" s="1"/>
  <c r="J112" i="5"/>
  <c r="K112" i="5" s="1"/>
  <c r="J87" i="5"/>
  <c r="K87" i="5" s="1"/>
  <c r="J103" i="5"/>
  <c r="K103" i="5" s="1"/>
  <c r="J80" i="5"/>
  <c r="K80" i="5" s="1"/>
  <c r="J41" i="5"/>
  <c r="K41" i="5" s="1"/>
  <c r="J77" i="5"/>
  <c r="K77" i="5" s="1"/>
  <c r="J50" i="5"/>
  <c r="K50" i="5" s="1"/>
  <c r="J49" i="5"/>
  <c r="K49" i="5" s="1"/>
  <c r="J94" i="5"/>
  <c r="K94" i="5" s="1"/>
  <c r="J32" i="5"/>
  <c r="K32" i="5" s="1"/>
  <c r="J20" i="5"/>
  <c r="K20" i="5" s="1"/>
  <c r="J8" i="5"/>
  <c r="K8" i="5" s="1"/>
  <c r="J86" i="5"/>
  <c r="K86" i="5" s="1"/>
  <c r="J53" i="5"/>
  <c r="K53" i="5" s="1"/>
  <c r="J79" i="5"/>
  <c r="K79" i="5" s="1"/>
  <c r="J37" i="5"/>
  <c r="K37" i="5" s="1"/>
  <c r="J13" i="5"/>
  <c r="K13" i="5" s="1"/>
  <c r="J25" i="5"/>
  <c r="K25" i="5" s="1"/>
  <c r="J35" i="5"/>
  <c r="K35" i="5" s="1"/>
  <c r="J23" i="5"/>
  <c r="K23" i="5" s="1"/>
  <c r="J11" i="5"/>
  <c r="K11" i="5" s="1"/>
  <c r="J34" i="5"/>
  <c r="K34" i="5" s="1"/>
  <c r="J10" i="5"/>
  <c r="K10" i="5" s="1"/>
  <c r="J22" i="5"/>
  <c r="K22" i="5" s="1"/>
  <c r="J119" i="5"/>
  <c r="K119" i="5" s="1"/>
  <c r="J117" i="5"/>
  <c r="K117" i="5" s="1"/>
  <c r="J73" i="5"/>
  <c r="K73" i="5" s="1"/>
  <c r="J64" i="5"/>
  <c r="K64" i="5" s="1"/>
  <c r="J36" i="5"/>
  <c r="K36" i="5" s="1"/>
  <c r="J24" i="5"/>
  <c r="K24" i="5" s="1"/>
  <c r="J12" i="5"/>
  <c r="K12" i="5" s="1"/>
  <c r="J39" i="5"/>
  <c r="K39" i="5" s="1"/>
  <c r="J69" i="5"/>
  <c r="K69" i="5" s="1"/>
  <c r="J72" i="5"/>
  <c r="K72" i="5" s="1"/>
  <c r="J29" i="5"/>
  <c r="K29" i="5" s="1"/>
  <c r="J5" i="5"/>
  <c r="K5" i="5" s="1"/>
  <c r="J17" i="5"/>
  <c r="K17" i="5" s="1"/>
  <c r="K110" i="5"/>
  <c r="J122" i="5"/>
  <c r="K122" i="5" s="1"/>
  <c r="J58" i="5"/>
  <c r="K58" i="5" s="1"/>
  <c r="J43" i="5"/>
  <c r="K43" i="5" s="1"/>
  <c r="J48" i="5"/>
  <c r="K48" i="5" s="1"/>
  <c r="J55" i="5"/>
  <c r="K55" i="5" s="1"/>
  <c r="J85" i="5"/>
  <c r="K85" i="5" s="1"/>
  <c r="J121" i="5"/>
  <c r="K121" i="5" s="1"/>
  <c r="J89" i="5"/>
  <c r="K89" i="5" s="1"/>
  <c r="J59" i="5"/>
  <c r="K59" i="5" s="1"/>
  <c r="J115" i="5"/>
  <c r="K115" i="5" s="1"/>
  <c r="J62" i="5"/>
  <c r="K62" i="5" s="1"/>
  <c r="J84" i="5"/>
  <c r="J88" i="5"/>
  <c r="K88" i="5" s="1"/>
  <c r="J92" i="5"/>
  <c r="K92" i="5" s="1"/>
  <c r="J21" i="5"/>
  <c r="K21" i="5" s="1"/>
  <c r="J33" i="5"/>
  <c r="K33" i="5" s="1"/>
  <c r="J9" i="5"/>
  <c r="K9" i="5" s="1"/>
  <c r="J31" i="5"/>
  <c r="K31" i="5" s="1"/>
  <c r="J19" i="5"/>
  <c r="K19" i="5" s="1"/>
  <c r="J7" i="5"/>
  <c r="K7" i="5" s="1"/>
  <c r="J95" i="5"/>
  <c r="K95" i="5" s="1"/>
  <c r="J116" i="5"/>
  <c r="K116" i="5" s="1"/>
  <c r="J26" i="5"/>
  <c r="K26" i="5" s="1"/>
  <c r="J38" i="5"/>
  <c r="K38" i="5" s="1"/>
  <c r="J14" i="5"/>
  <c r="K14" i="5" s="1"/>
  <c r="J51" i="5"/>
  <c r="K51" i="5" s="1"/>
  <c r="J61" i="5"/>
  <c r="K61" i="5" s="1"/>
  <c r="J105" i="5"/>
  <c r="K105" i="5" s="1"/>
  <c r="J107" i="5"/>
  <c r="K107" i="5" s="1"/>
  <c r="J93" i="5"/>
  <c r="K93" i="5" s="1"/>
  <c r="J120" i="5"/>
  <c r="K120" i="5" s="1"/>
  <c r="J27" i="5"/>
  <c r="K27" i="5" s="1"/>
  <c r="J15" i="5"/>
  <c r="K15" i="5" s="1"/>
  <c r="J3" i="5"/>
  <c r="K3" i="5" s="1"/>
  <c r="J70" i="5"/>
  <c r="K70" i="5" s="1"/>
  <c r="J44" i="5"/>
  <c r="K44" i="5" s="1"/>
  <c r="J52" i="5"/>
  <c r="K52" i="5" s="1"/>
  <c r="J68" i="5"/>
  <c r="K68" i="5" s="1"/>
  <c r="J63" i="5"/>
  <c r="K63" i="5" s="1"/>
  <c r="J71" i="5"/>
  <c r="K71" i="5" s="1"/>
  <c r="J100" i="5"/>
  <c r="K100" i="5" s="1"/>
  <c r="J74" i="5"/>
  <c r="K74" i="5" s="1"/>
  <c r="J40" i="5"/>
  <c r="K40" i="5" s="1"/>
  <c r="J18" i="5"/>
  <c r="K18" i="5" s="1"/>
  <c r="J6" i="5"/>
  <c r="K6" i="5" s="1"/>
  <c r="J30" i="5"/>
  <c r="K30" i="5" s="1"/>
  <c r="J56" i="5"/>
  <c r="K56" i="5" s="1"/>
  <c r="K84" i="5"/>
  <c r="J96" i="5"/>
  <c r="K96" i="5" s="1"/>
  <c r="J45" i="5"/>
  <c r="K45" i="5" s="1"/>
  <c r="J97" i="5"/>
  <c r="K97" i="5" s="1"/>
  <c r="J98" i="5"/>
  <c r="K98" i="5" s="1"/>
  <c r="J113" i="5"/>
  <c r="K113" i="5" s="1"/>
  <c r="J101" i="5"/>
  <c r="K101" i="5" s="1"/>
  <c r="J46" i="5"/>
  <c r="K46" i="5" s="1"/>
  <c r="J111" i="5"/>
  <c r="K111" i="5" s="1"/>
  <c r="J104" i="5"/>
  <c r="K104" i="5" s="1"/>
  <c r="J82" i="5"/>
  <c r="K82" i="5" s="1"/>
  <c r="J83" i="5"/>
  <c r="K83" i="5" s="1"/>
  <c r="J57" i="5"/>
  <c r="K57" i="5" s="1"/>
  <c r="J65" i="5"/>
  <c r="K65" i="5" s="1"/>
  <c r="J76" i="5"/>
  <c r="K76" i="5" s="1"/>
  <c r="J28" i="5"/>
  <c r="K28" i="5" s="1"/>
  <c r="J16" i="5"/>
  <c r="K16" i="5" s="1"/>
  <c r="J4" i="5"/>
  <c r="K4" i="5" s="1"/>
  <c r="K106" i="5"/>
  <c r="J118" i="5"/>
  <c r="K118" i="5" s="1"/>
  <c r="J81" i="5"/>
  <c r="K81" i="5" s="1"/>
  <c r="J42" i="5"/>
  <c r="J60" i="5"/>
  <c r="K60" i="5" s="1"/>
  <c r="J67" i="5"/>
  <c r="K67" i="5" s="1"/>
  <c r="J75" i="5"/>
  <c r="K75" i="5" s="1"/>
  <c r="J99" i="5"/>
  <c r="K99" i="5" s="1"/>
  <c r="J47" i="5"/>
  <c r="K47" i="5" s="1"/>
  <c r="J144" i="6" l="1"/>
  <c r="E168" i="6"/>
  <c r="D168" i="6"/>
  <c r="F169" i="6"/>
  <c r="G169" i="6" s="1"/>
  <c r="C169" i="6"/>
  <c r="L117" i="5"/>
  <c r="L113" i="5"/>
  <c r="L118" i="5"/>
  <c r="L111" i="5"/>
  <c r="L109" i="5"/>
  <c r="L112" i="5"/>
  <c r="L114" i="5"/>
  <c r="L116" i="5"/>
  <c r="L10" i="5"/>
  <c r="L110" i="5"/>
  <c r="L119" i="5"/>
  <c r="L122" i="5"/>
  <c r="L121" i="5"/>
  <c r="L115" i="5"/>
  <c r="L120" i="5"/>
  <c r="L12" i="5"/>
  <c r="L21" i="5"/>
  <c r="L23" i="5"/>
  <c r="L31" i="5"/>
  <c r="L32" i="5"/>
  <c r="L27" i="5"/>
  <c r="L26" i="5"/>
  <c r="L22" i="5"/>
  <c r="L24" i="5"/>
  <c r="L33" i="5"/>
  <c r="L20" i="5"/>
  <c r="L15" i="5"/>
  <c r="L11" i="5"/>
  <c r="L17" i="5"/>
  <c r="L19" i="5"/>
  <c r="L9" i="5"/>
  <c r="L5" i="5"/>
  <c r="L6" i="5"/>
  <c r="L8" i="5"/>
  <c r="L4" i="5"/>
  <c r="L7" i="5"/>
  <c r="L3" i="5"/>
  <c r="L25" i="5"/>
  <c r="L30" i="5"/>
  <c r="L16" i="5"/>
  <c r="L34" i="5"/>
  <c r="L13" i="5"/>
  <c r="L35" i="5"/>
  <c r="L18" i="5"/>
  <c r="L28" i="5"/>
  <c r="L29" i="5"/>
  <c r="L14" i="5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9" i="4"/>
  <c r="E10" i="4"/>
  <c r="E11" i="4"/>
  <c r="E12" i="4"/>
  <c r="E13" i="4"/>
  <c r="E14" i="4"/>
  <c r="E9" i="4"/>
  <c r="E4" i="4"/>
  <c r="E5" i="4"/>
  <c r="E6" i="4"/>
  <c r="E7" i="4"/>
  <c r="E8" i="4"/>
  <c r="E3" i="4"/>
  <c r="C10" i="4"/>
  <c r="D10" i="4" s="1"/>
  <c r="C11" i="4"/>
  <c r="D11" i="4" s="1"/>
  <c r="C12" i="4"/>
  <c r="D12" i="4" s="1"/>
  <c r="C13" i="4"/>
  <c r="D13" i="4" s="1"/>
  <c r="C14" i="4"/>
  <c r="D14" i="4" s="1"/>
  <c r="C15" i="4"/>
  <c r="D15" i="4" s="1"/>
  <c r="C16" i="4"/>
  <c r="D16" i="4" s="1"/>
  <c r="C17" i="4"/>
  <c r="D17" i="4" s="1"/>
  <c r="C18" i="4"/>
  <c r="D18" i="4" s="1"/>
  <c r="C19" i="4"/>
  <c r="D19" i="4" s="1"/>
  <c r="C20" i="4"/>
  <c r="D20" i="4" s="1"/>
  <c r="C21" i="4"/>
  <c r="D21" i="4" s="1"/>
  <c r="C22" i="4"/>
  <c r="D22" i="4" s="1"/>
  <c r="C23" i="4"/>
  <c r="D23" i="4" s="1"/>
  <c r="C24" i="4"/>
  <c r="D24" i="4" s="1"/>
  <c r="C25" i="4"/>
  <c r="D25" i="4" s="1"/>
  <c r="C26" i="4"/>
  <c r="D26" i="4" s="1"/>
  <c r="C27" i="4"/>
  <c r="D27" i="4" s="1"/>
  <c r="C28" i="4"/>
  <c r="D28" i="4" s="1"/>
  <c r="C29" i="4"/>
  <c r="D29" i="4" s="1"/>
  <c r="C30" i="4"/>
  <c r="D30" i="4" s="1"/>
  <c r="C31" i="4"/>
  <c r="D31" i="4" s="1"/>
  <c r="C32" i="4"/>
  <c r="D32" i="4" s="1"/>
  <c r="C33" i="4"/>
  <c r="D33" i="4" s="1"/>
  <c r="C34" i="4"/>
  <c r="D34" i="4" s="1"/>
  <c r="C35" i="4"/>
  <c r="D35" i="4" s="1"/>
  <c r="C36" i="4"/>
  <c r="D36" i="4" s="1"/>
  <c r="C37" i="4"/>
  <c r="D37" i="4" s="1"/>
  <c r="C38" i="4"/>
  <c r="D38" i="4" s="1"/>
  <c r="C39" i="4"/>
  <c r="D39" i="4" s="1"/>
  <c r="C40" i="4"/>
  <c r="D40" i="4" s="1"/>
  <c r="C41" i="4"/>
  <c r="D41" i="4" s="1"/>
  <c r="C42" i="4"/>
  <c r="D42" i="4" s="1"/>
  <c r="C43" i="4"/>
  <c r="D43" i="4" s="1"/>
  <c r="C44" i="4"/>
  <c r="D44" i="4" s="1"/>
  <c r="C45" i="4"/>
  <c r="D45" i="4" s="1"/>
  <c r="C46" i="4"/>
  <c r="D46" i="4" s="1"/>
  <c r="C47" i="4"/>
  <c r="D47" i="4" s="1"/>
  <c r="C48" i="4"/>
  <c r="D48" i="4" s="1"/>
  <c r="C49" i="4"/>
  <c r="D49" i="4" s="1"/>
  <c r="C50" i="4"/>
  <c r="D50" i="4" s="1"/>
  <c r="C51" i="4"/>
  <c r="D51" i="4" s="1"/>
  <c r="C52" i="4"/>
  <c r="D52" i="4" s="1"/>
  <c r="C53" i="4"/>
  <c r="D53" i="4" s="1"/>
  <c r="C54" i="4"/>
  <c r="D54" i="4" s="1"/>
  <c r="C55" i="4"/>
  <c r="D55" i="4" s="1"/>
  <c r="C56" i="4"/>
  <c r="D56" i="4" s="1"/>
  <c r="C57" i="4"/>
  <c r="D57" i="4" s="1"/>
  <c r="C58" i="4"/>
  <c r="D58" i="4" s="1"/>
  <c r="C59" i="4"/>
  <c r="D59" i="4" s="1"/>
  <c r="C60" i="4"/>
  <c r="D60" i="4" s="1"/>
  <c r="C61" i="4"/>
  <c r="D61" i="4" s="1"/>
  <c r="C62" i="4"/>
  <c r="D62" i="4" s="1"/>
  <c r="C63" i="4"/>
  <c r="D63" i="4" s="1"/>
  <c r="C64" i="4"/>
  <c r="D64" i="4" s="1"/>
  <c r="C65" i="4"/>
  <c r="D65" i="4" s="1"/>
  <c r="C66" i="4"/>
  <c r="D66" i="4" s="1"/>
  <c r="C67" i="4"/>
  <c r="D67" i="4" s="1"/>
  <c r="C68" i="4"/>
  <c r="D68" i="4" s="1"/>
  <c r="C69" i="4"/>
  <c r="D69" i="4" s="1"/>
  <c r="C70" i="4"/>
  <c r="D70" i="4" s="1"/>
  <c r="C71" i="4"/>
  <c r="D71" i="4" s="1"/>
  <c r="C72" i="4"/>
  <c r="D72" i="4" s="1"/>
  <c r="C73" i="4"/>
  <c r="D73" i="4" s="1"/>
  <c r="C74" i="4"/>
  <c r="D74" i="4" s="1"/>
  <c r="C75" i="4"/>
  <c r="D75" i="4" s="1"/>
  <c r="C76" i="4"/>
  <c r="D76" i="4" s="1"/>
  <c r="C77" i="4"/>
  <c r="D77" i="4" s="1"/>
  <c r="C78" i="4"/>
  <c r="D78" i="4" s="1"/>
  <c r="C79" i="4"/>
  <c r="D79" i="4" s="1"/>
  <c r="C80" i="4"/>
  <c r="D80" i="4" s="1"/>
  <c r="C81" i="4"/>
  <c r="D81" i="4" s="1"/>
  <c r="C82" i="4"/>
  <c r="D82" i="4" s="1"/>
  <c r="C83" i="4"/>
  <c r="D83" i="4" s="1"/>
  <c r="C84" i="4"/>
  <c r="D84" i="4" s="1"/>
  <c r="C85" i="4"/>
  <c r="D85" i="4" s="1"/>
  <c r="C86" i="4"/>
  <c r="D86" i="4" s="1"/>
  <c r="C87" i="4"/>
  <c r="D87" i="4" s="1"/>
  <c r="C88" i="4"/>
  <c r="D88" i="4" s="1"/>
  <c r="C89" i="4"/>
  <c r="D89" i="4" s="1"/>
  <c r="C90" i="4"/>
  <c r="D90" i="4" s="1"/>
  <c r="C91" i="4"/>
  <c r="D91" i="4" s="1"/>
  <c r="C92" i="4"/>
  <c r="D92" i="4" s="1"/>
  <c r="C93" i="4"/>
  <c r="D93" i="4" s="1"/>
  <c r="C94" i="4"/>
  <c r="D94" i="4" s="1"/>
  <c r="C95" i="4"/>
  <c r="D95" i="4" s="1"/>
  <c r="C96" i="4"/>
  <c r="D96" i="4" s="1"/>
  <c r="C97" i="4"/>
  <c r="D97" i="4" s="1"/>
  <c r="C98" i="4"/>
  <c r="D98" i="4" s="1"/>
  <c r="C99" i="4"/>
  <c r="D99" i="4" s="1"/>
  <c r="C100" i="4"/>
  <c r="D100" i="4" s="1"/>
  <c r="C101" i="4"/>
  <c r="D101" i="4" s="1"/>
  <c r="C102" i="4"/>
  <c r="D102" i="4" s="1"/>
  <c r="C103" i="4"/>
  <c r="D103" i="4" s="1"/>
  <c r="C104" i="4"/>
  <c r="D104" i="4" s="1"/>
  <c r="C105" i="4"/>
  <c r="D105" i="4" s="1"/>
  <c r="C106" i="4"/>
  <c r="D106" i="4" s="1"/>
  <c r="C107" i="4"/>
  <c r="D107" i="4" s="1"/>
  <c r="C108" i="4"/>
  <c r="D108" i="4" s="1"/>
  <c r="C109" i="4"/>
  <c r="D109" i="4" s="1"/>
  <c r="C110" i="4"/>
  <c r="D110" i="4" s="1"/>
  <c r="C111" i="4"/>
  <c r="D111" i="4" s="1"/>
  <c r="C112" i="4"/>
  <c r="D112" i="4" s="1"/>
  <c r="C113" i="4"/>
  <c r="D113" i="4" s="1"/>
  <c r="C114" i="4"/>
  <c r="D114" i="4" s="1"/>
  <c r="C115" i="4"/>
  <c r="D115" i="4" s="1"/>
  <c r="C116" i="4"/>
  <c r="D116" i="4" s="1"/>
  <c r="C9" i="4"/>
  <c r="D9" i="4" s="1"/>
  <c r="D129" i="3"/>
  <c r="C129" i="3"/>
  <c r="D128" i="3"/>
  <c r="C128" i="3"/>
  <c r="D127" i="3"/>
  <c r="C127" i="3"/>
  <c r="J130" i="3"/>
  <c r="J131" i="3"/>
  <c r="J132" i="3"/>
  <c r="J133" i="3"/>
  <c r="M133" i="3" s="1"/>
  <c r="J134" i="3"/>
  <c r="J135" i="3"/>
  <c r="J136" i="3"/>
  <c r="J137" i="3"/>
  <c r="M137" i="3" s="1"/>
  <c r="J138" i="3"/>
  <c r="J139" i="3"/>
  <c r="J140" i="3"/>
  <c r="J141" i="3"/>
  <c r="M141" i="3" s="1"/>
  <c r="J142" i="3"/>
  <c r="J143" i="3"/>
  <c r="J144" i="3"/>
  <c r="J145" i="3"/>
  <c r="M145" i="3" s="1"/>
  <c r="J146" i="3"/>
  <c r="J147" i="3"/>
  <c r="J148" i="3"/>
  <c r="J149" i="3"/>
  <c r="M149" i="3" s="1"/>
  <c r="J150" i="3"/>
  <c r="M140" i="3"/>
  <c r="I129" i="3"/>
  <c r="I130" i="3"/>
  <c r="I131" i="3"/>
  <c r="I132" i="3"/>
  <c r="L132" i="3" s="1"/>
  <c r="I133" i="3"/>
  <c r="L133" i="3" s="1"/>
  <c r="I134" i="3"/>
  <c r="I135" i="3"/>
  <c r="I136" i="3"/>
  <c r="I137" i="3"/>
  <c r="I138" i="3"/>
  <c r="I139" i="3"/>
  <c r="I140" i="3"/>
  <c r="L140" i="3" s="1"/>
  <c r="I141" i="3"/>
  <c r="L141" i="3" s="1"/>
  <c r="I142" i="3"/>
  <c r="I143" i="3"/>
  <c r="I144" i="3"/>
  <c r="L144" i="3" s="1"/>
  <c r="I145" i="3"/>
  <c r="I146" i="3"/>
  <c r="L146" i="3" s="1"/>
  <c r="I147" i="3"/>
  <c r="I148" i="3"/>
  <c r="L148" i="3" s="1"/>
  <c r="I149" i="3"/>
  <c r="I150" i="3"/>
  <c r="M129" i="3"/>
  <c r="L128" i="3"/>
  <c r="M130" i="3"/>
  <c r="M135" i="3"/>
  <c r="M138" i="3"/>
  <c r="J129" i="3"/>
  <c r="L136" i="3"/>
  <c r="I128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27" i="3"/>
  <c r="K127" i="3" s="1"/>
  <c r="L129" i="3"/>
  <c r="L130" i="3"/>
  <c r="L131" i="3"/>
  <c r="M131" i="3"/>
  <c r="M132" i="3"/>
  <c r="L134" i="3"/>
  <c r="M134" i="3"/>
  <c r="L135" i="3"/>
  <c r="M136" i="3"/>
  <c r="L137" i="3"/>
  <c r="L138" i="3"/>
  <c r="L139" i="3"/>
  <c r="M139" i="3"/>
  <c r="L142" i="3"/>
  <c r="M142" i="3"/>
  <c r="L143" i="3"/>
  <c r="M143" i="3"/>
  <c r="M144" i="3"/>
  <c r="L145" i="3"/>
  <c r="M146" i="3"/>
  <c r="L147" i="3"/>
  <c r="M147" i="3"/>
  <c r="M148" i="3"/>
  <c r="L149" i="3"/>
  <c r="L150" i="3"/>
  <c r="M150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B128" i="3"/>
  <c r="B129" i="3"/>
  <c r="B127" i="3"/>
  <c r="P70" i="2"/>
  <c r="K100" i="3"/>
  <c r="K104" i="3"/>
  <c r="K108" i="3"/>
  <c r="K112" i="3"/>
  <c r="K116" i="3"/>
  <c r="K120" i="3"/>
  <c r="I100" i="3"/>
  <c r="H102" i="3"/>
  <c r="I104" i="3"/>
  <c r="H106" i="3"/>
  <c r="I108" i="3"/>
  <c r="H110" i="3"/>
  <c r="I112" i="3"/>
  <c r="H114" i="3"/>
  <c r="I116" i="3"/>
  <c r="H118" i="3"/>
  <c r="I120" i="3"/>
  <c r="H98" i="3"/>
  <c r="G99" i="3"/>
  <c r="I99" i="3" s="1"/>
  <c r="G100" i="3"/>
  <c r="G101" i="3"/>
  <c r="K101" i="3" s="1"/>
  <c r="G102" i="3"/>
  <c r="K102" i="3" s="1"/>
  <c r="G103" i="3"/>
  <c r="I103" i="3" s="1"/>
  <c r="G104" i="3"/>
  <c r="G105" i="3"/>
  <c r="K105" i="3" s="1"/>
  <c r="G106" i="3"/>
  <c r="K106" i="3" s="1"/>
  <c r="G107" i="3"/>
  <c r="I107" i="3" s="1"/>
  <c r="G108" i="3"/>
  <c r="G109" i="3"/>
  <c r="K109" i="3" s="1"/>
  <c r="G110" i="3"/>
  <c r="K110" i="3" s="1"/>
  <c r="G111" i="3"/>
  <c r="I111" i="3" s="1"/>
  <c r="G112" i="3"/>
  <c r="G113" i="3"/>
  <c r="K113" i="3" s="1"/>
  <c r="G114" i="3"/>
  <c r="K114" i="3" s="1"/>
  <c r="G115" i="3"/>
  <c r="I115" i="3" s="1"/>
  <c r="G116" i="3"/>
  <c r="G117" i="3"/>
  <c r="K117" i="3" s="1"/>
  <c r="G118" i="3"/>
  <c r="K118" i="3" s="1"/>
  <c r="G119" i="3"/>
  <c r="I119" i="3" s="1"/>
  <c r="G120" i="3"/>
  <c r="G121" i="3"/>
  <c r="K121" i="3" s="1"/>
  <c r="G98" i="3"/>
  <c r="K98" i="3" s="1"/>
  <c r="J137" i="2"/>
  <c r="F98" i="3"/>
  <c r="J98" i="3" s="1"/>
  <c r="F121" i="3"/>
  <c r="J121" i="3" s="1"/>
  <c r="F120" i="3"/>
  <c r="H120" i="3" s="1"/>
  <c r="F119" i="3"/>
  <c r="H119" i="3" s="1"/>
  <c r="F118" i="3"/>
  <c r="J118" i="3" s="1"/>
  <c r="F117" i="3"/>
  <c r="J117" i="3" s="1"/>
  <c r="F116" i="3"/>
  <c r="H116" i="3" s="1"/>
  <c r="F115" i="3"/>
  <c r="H115" i="3" s="1"/>
  <c r="F114" i="3"/>
  <c r="J114" i="3" s="1"/>
  <c r="F113" i="3"/>
  <c r="J113" i="3" s="1"/>
  <c r="F112" i="3"/>
  <c r="H112" i="3" s="1"/>
  <c r="F111" i="3"/>
  <c r="H111" i="3" s="1"/>
  <c r="F110" i="3"/>
  <c r="J110" i="3" s="1"/>
  <c r="F109" i="3"/>
  <c r="J109" i="3" s="1"/>
  <c r="F108" i="3"/>
  <c r="J108" i="3" s="1"/>
  <c r="F107" i="3"/>
  <c r="H107" i="3" s="1"/>
  <c r="F106" i="3"/>
  <c r="J106" i="3" s="1"/>
  <c r="F105" i="3"/>
  <c r="J105" i="3" s="1"/>
  <c r="F104" i="3"/>
  <c r="H104" i="3" s="1"/>
  <c r="F103" i="3"/>
  <c r="H103" i="3" s="1"/>
  <c r="F102" i="3"/>
  <c r="J102" i="3" s="1"/>
  <c r="F101" i="3"/>
  <c r="J101" i="3" s="1"/>
  <c r="F100" i="3"/>
  <c r="J100" i="3" s="1"/>
  <c r="F99" i="3"/>
  <c r="H99" i="3" s="1"/>
  <c r="N102" i="2"/>
  <c r="O102" i="2"/>
  <c r="Q70" i="2"/>
  <c r="R70" i="2"/>
  <c r="O105" i="2"/>
  <c r="N105" i="2"/>
  <c r="M78" i="2"/>
  <c r="M77" i="2"/>
  <c r="M136" i="2"/>
  <c r="N136" i="2"/>
  <c r="O136" i="2"/>
  <c r="M137" i="2"/>
  <c r="N137" i="2"/>
  <c r="O137" i="2"/>
  <c r="M138" i="2"/>
  <c r="N138" i="2"/>
  <c r="O138" i="2"/>
  <c r="K136" i="2"/>
  <c r="L136" i="2"/>
  <c r="K137" i="2"/>
  <c r="L137" i="2"/>
  <c r="K138" i="2"/>
  <c r="L138" i="2"/>
  <c r="J136" i="2"/>
  <c r="J138" i="2"/>
  <c r="I138" i="2"/>
  <c r="I137" i="2"/>
  <c r="H136" i="2"/>
  <c r="H137" i="2" s="1"/>
  <c r="H138" i="2" s="1"/>
  <c r="G136" i="2"/>
  <c r="G137" i="2" s="1"/>
  <c r="G138" i="2" s="1"/>
  <c r="I136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14" i="2"/>
  <c r="L114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13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12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13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12" i="2"/>
  <c r="I135" i="2"/>
  <c r="H135" i="2"/>
  <c r="G135" i="2"/>
  <c r="I134" i="2"/>
  <c r="H134" i="2"/>
  <c r="G134" i="2"/>
  <c r="I133" i="2"/>
  <c r="H133" i="2"/>
  <c r="G133" i="2"/>
  <c r="I132" i="2"/>
  <c r="H132" i="2"/>
  <c r="G132" i="2"/>
  <c r="I131" i="2"/>
  <c r="H131" i="2"/>
  <c r="G131" i="2"/>
  <c r="I130" i="2"/>
  <c r="H130" i="2"/>
  <c r="G130" i="2"/>
  <c r="I129" i="2"/>
  <c r="H129" i="2"/>
  <c r="G129" i="2"/>
  <c r="I128" i="2"/>
  <c r="H128" i="2"/>
  <c r="G128" i="2"/>
  <c r="I127" i="2"/>
  <c r="H127" i="2"/>
  <c r="G127" i="2"/>
  <c r="I126" i="2"/>
  <c r="H126" i="2"/>
  <c r="G126" i="2"/>
  <c r="I125" i="2"/>
  <c r="H125" i="2"/>
  <c r="G125" i="2"/>
  <c r="I124" i="2"/>
  <c r="H124" i="2"/>
  <c r="G124" i="2"/>
  <c r="I123" i="2"/>
  <c r="H123" i="2"/>
  <c r="G123" i="2"/>
  <c r="I122" i="2"/>
  <c r="H122" i="2"/>
  <c r="G122" i="2"/>
  <c r="I121" i="2"/>
  <c r="H121" i="2"/>
  <c r="G121" i="2"/>
  <c r="I120" i="2"/>
  <c r="H120" i="2"/>
  <c r="G120" i="2"/>
  <c r="I119" i="2"/>
  <c r="H119" i="2"/>
  <c r="G119" i="2"/>
  <c r="I118" i="2"/>
  <c r="H118" i="2"/>
  <c r="G118" i="2"/>
  <c r="I117" i="2"/>
  <c r="H117" i="2"/>
  <c r="G117" i="2"/>
  <c r="I116" i="2"/>
  <c r="H116" i="2"/>
  <c r="G116" i="2"/>
  <c r="I115" i="2"/>
  <c r="H115" i="2"/>
  <c r="G115" i="2"/>
  <c r="I114" i="2"/>
  <c r="H114" i="2"/>
  <c r="G114" i="2"/>
  <c r="H113" i="2"/>
  <c r="G113" i="2"/>
  <c r="G112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O79" i="2"/>
  <c r="N78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L79" i="2"/>
  <c r="K78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77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79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78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77" i="2"/>
  <c r="I145" i="6" l="1"/>
  <c r="K145" i="6" s="1"/>
  <c r="E169" i="6"/>
  <c r="D169" i="6"/>
  <c r="F170" i="6"/>
  <c r="G170" i="6" s="1"/>
  <c r="C170" i="6"/>
  <c r="M152" i="3"/>
  <c r="L152" i="3"/>
  <c r="K152" i="3"/>
  <c r="J119" i="3"/>
  <c r="J115" i="3"/>
  <c r="J111" i="3"/>
  <c r="J107" i="3"/>
  <c r="J103" i="3"/>
  <c r="J99" i="3"/>
  <c r="J123" i="3" s="1"/>
  <c r="K119" i="3"/>
  <c r="K115" i="3"/>
  <c r="K111" i="3"/>
  <c r="K107" i="3"/>
  <c r="K103" i="3"/>
  <c r="K99" i="3"/>
  <c r="K123" i="3" s="1"/>
  <c r="I98" i="3"/>
  <c r="I118" i="3"/>
  <c r="I114" i="3"/>
  <c r="I110" i="3"/>
  <c r="I106" i="3"/>
  <c r="I102" i="3"/>
  <c r="J120" i="3"/>
  <c r="J112" i="3"/>
  <c r="J104" i="3"/>
  <c r="H108" i="3"/>
  <c r="H100" i="3"/>
  <c r="I121" i="3"/>
  <c r="I117" i="3"/>
  <c r="I113" i="3"/>
  <c r="I109" i="3"/>
  <c r="I105" i="3"/>
  <c r="I101" i="3"/>
  <c r="J116" i="3"/>
  <c r="H121" i="3"/>
  <c r="H117" i="3"/>
  <c r="H113" i="3"/>
  <c r="H109" i="3"/>
  <c r="H105" i="3"/>
  <c r="H123" i="3" s="1"/>
  <c r="H101" i="3"/>
  <c r="M102" i="2"/>
  <c r="M105" i="2" s="1"/>
  <c r="I102" i="2"/>
  <c r="H102" i="2"/>
  <c r="G102" i="2"/>
  <c r="N70" i="2"/>
  <c r="O70" i="2"/>
  <c r="M70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R47" i="2"/>
  <c r="Q46" i="2"/>
  <c r="P45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O47" i="2"/>
  <c r="N46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45" i="2"/>
  <c r="K70" i="2"/>
  <c r="L70" i="2"/>
  <c r="J70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L47" i="2"/>
  <c r="K46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45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I47" i="2"/>
  <c r="H46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45" i="2"/>
  <c r="L28" i="2"/>
  <c r="K27" i="2"/>
  <c r="J145" i="6" l="1"/>
  <c r="D170" i="6"/>
  <c r="F171" i="6" s="1"/>
  <c r="G171" i="6" s="1"/>
  <c r="E170" i="6"/>
  <c r="C171" i="6"/>
  <c r="I123" i="3"/>
  <c r="I146" i="6" l="1"/>
  <c r="J146" i="6"/>
  <c r="I147" i="6" s="1"/>
  <c r="K147" i="6" s="1"/>
  <c r="K146" i="6"/>
  <c r="D171" i="6"/>
  <c r="F172" i="6"/>
  <c r="G172" i="6" s="1"/>
  <c r="E171" i="6"/>
  <c r="C172" i="6"/>
  <c r="J147" i="6" l="1"/>
  <c r="I148" i="6"/>
  <c r="D172" i="6"/>
  <c r="F173" i="6" s="1"/>
  <c r="G173" i="6" s="1"/>
  <c r="E172" i="6"/>
  <c r="C173" i="6"/>
  <c r="K148" i="6" l="1"/>
  <c r="J148" i="6"/>
  <c r="I149" i="6" s="1"/>
  <c r="E173" i="6"/>
  <c r="D173" i="6"/>
  <c r="F174" i="6" s="1"/>
  <c r="G174" i="6" s="1"/>
  <c r="C174" i="6"/>
  <c r="J149" i="6" l="1"/>
  <c r="I150" i="6" s="1"/>
  <c r="K149" i="6"/>
  <c r="E174" i="6"/>
  <c r="D174" i="6"/>
  <c r="F175" i="6" s="1"/>
  <c r="G175" i="6" s="1"/>
  <c r="C175" i="6"/>
  <c r="K42" i="5"/>
  <c r="J150" i="6" l="1"/>
  <c r="K150" i="6"/>
  <c r="E175" i="6"/>
  <c r="D175" i="6"/>
  <c r="F176" i="6" s="1"/>
  <c r="G176" i="6" s="1"/>
  <c r="L42" i="5"/>
  <c r="L36" i="5"/>
  <c r="L40" i="5"/>
  <c r="L39" i="5"/>
  <c r="L37" i="5"/>
  <c r="L47" i="5"/>
  <c r="L46" i="5"/>
  <c r="L43" i="5"/>
  <c r="L38" i="5"/>
  <c r="L41" i="5"/>
  <c r="L45" i="5"/>
  <c r="L44" i="5"/>
  <c r="I151" i="6" l="1"/>
  <c r="C176" i="6"/>
  <c r="D176" i="6"/>
  <c r="F177" i="6" s="1"/>
  <c r="G177" i="6" s="1"/>
  <c r="E176" i="6"/>
  <c r="K151" i="6" l="1"/>
  <c r="J151" i="6"/>
  <c r="C177" i="6"/>
  <c r="E177" i="6"/>
  <c r="D177" i="6"/>
  <c r="I152" i="6" l="1"/>
  <c r="K152" i="6" l="1"/>
  <c r="J152" i="6"/>
  <c r="I153" i="6" s="1"/>
  <c r="J153" i="6" l="1"/>
  <c r="I154" i="6" s="1"/>
  <c r="K153" i="6"/>
  <c r="K154" i="6" l="1"/>
  <c r="J154" i="6"/>
  <c r="I155" i="6" l="1"/>
  <c r="K155" i="6" s="1"/>
  <c r="J155" i="6" l="1"/>
  <c r="I156" i="6" s="1"/>
  <c r="K156" i="6" s="1"/>
  <c r="J156" i="6" l="1"/>
  <c r="I157" i="6" s="1"/>
  <c r="K157" i="6" s="1"/>
  <c r="J157" i="6" l="1"/>
  <c r="I158" i="6" l="1"/>
  <c r="J158" i="6" s="1"/>
  <c r="K158" i="6" l="1"/>
  <c r="I159" i="6"/>
  <c r="K159" i="6" l="1"/>
  <c r="J159" i="6"/>
  <c r="L160" i="6" s="1"/>
  <c r="M160" i="6" s="1"/>
  <c r="N160" i="6" s="1"/>
  <c r="I160" i="6" l="1"/>
  <c r="K160" i="6" s="1"/>
  <c r="I161" i="6" l="1"/>
  <c r="J161" i="6" s="1"/>
  <c r="L162" i="6" s="1"/>
  <c r="M162" i="6" s="1"/>
  <c r="N162" i="6" s="1"/>
  <c r="L161" i="6" l="1"/>
  <c r="M161" i="6" s="1"/>
  <c r="N161" i="6" s="1"/>
  <c r="K161" i="6"/>
  <c r="I162" i="6"/>
  <c r="J162" i="6" l="1"/>
  <c r="I163" i="6" s="1"/>
  <c r="K162" i="6"/>
  <c r="L163" i="6" l="1"/>
  <c r="M163" i="6" s="1"/>
  <c r="N163" i="6" s="1"/>
  <c r="J163" i="6"/>
  <c r="L164" i="6" s="1"/>
  <c r="M164" i="6" s="1"/>
  <c r="N164" i="6" s="1"/>
  <c r="K163" i="6"/>
  <c r="I164" i="6" l="1"/>
  <c r="J164" i="6" s="1"/>
  <c r="L165" i="6" s="1"/>
  <c r="M165" i="6" s="1"/>
  <c r="N165" i="6" s="1"/>
  <c r="K164" i="6" l="1"/>
  <c r="I165" i="6"/>
  <c r="J165" i="6" l="1"/>
  <c r="L166" i="6" s="1"/>
  <c r="M166" i="6" s="1"/>
  <c r="N166" i="6" s="1"/>
  <c r="K165" i="6"/>
  <c r="I166" i="6" l="1"/>
  <c r="J166" i="6" s="1"/>
  <c r="I167" i="6" s="1"/>
  <c r="K166" i="6" l="1"/>
  <c r="K167" i="6"/>
  <c r="J167" i="6"/>
  <c r="I168" i="6" s="1"/>
  <c r="K168" i="6" s="1"/>
  <c r="L167" i="6"/>
  <c r="M167" i="6" s="1"/>
  <c r="N167" i="6" s="1"/>
  <c r="L168" i="6" l="1"/>
  <c r="M168" i="6" s="1"/>
  <c r="N168" i="6" s="1"/>
  <c r="J168" i="6"/>
  <c r="L169" i="6" s="1"/>
  <c r="M169" i="6" s="1"/>
  <c r="N169" i="6" s="1"/>
  <c r="I169" i="6" l="1"/>
  <c r="K169" i="6" s="1"/>
  <c r="J169" i="6" l="1"/>
  <c r="L170" i="6" s="1"/>
  <c r="M170" i="6" s="1"/>
  <c r="N170" i="6" s="1"/>
  <c r="I170" i="6" l="1"/>
  <c r="K170" i="6" s="1"/>
  <c r="J170" i="6" l="1"/>
  <c r="L171" i="6" s="1"/>
  <c r="M171" i="6" s="1"/>
  <c r="N171" i="6" s="1"/>
  <c r="I171" i="6" l="1"/>
  <c r="K171" i="6" s="1"/>
  <c r="J171" i="6" l="1"/>
  <c r="L172" i="6" l="1"/>
  <c r="M172" i="6" s="1"/>
  <c r="N172" i="6" s="1"/>
  <c r="I172" i="6"/>
  <c r="K172" i="6" l="1"/>
  <c r="L173" i="6" l="1"/>
  <c r="M173" i="6" s="1"/>
  <c r="N173" i="6" s="1"/>
  <c r="I173" i="6"/>
  <c r="J173" i="6" l="1"/>
  <c r="L174" i="6" s="1"/>
  <c r="M174" i="6" s="1"/>
  <c r="N174" i="6" s="1"/>
  <c r="K173" i="6"/>
  <c r="I174" i="6" l="1"/>
  <c r="K174" i="6" l="1"/>
  <c r="J174" i="6"/>
  <c r="I175" i="6" s="1"/>
  <c r="L175" i="6" l="1"/>
  <c r="M175" i="6" s="1"/>
  <c r="I176" i="6"/>
  <c r="K175" i="6"/>
  <c r="L176" i="6" l="1"/>
  <c r="M176" i="6" s="1"/>
  <c r="N176" i="6" s="1"/>
  <c r="K176" i="6"/>
  <c r="J176" i="6"/>
  <c r="L177" i="6" s="1"/>
  <c r="M177" i="6" s="1"/>
  <c r="N177" i="6" s="1"/>
  <c r="N175" i="6"/>
  <c r="I177" i="6" l="1"/>
  <c r="S3" i="6"/>
  <c r="J177" i="6"/>
  <c r="K177" i="6"/>
  <c r="I78" i="5" l="1"/>
  <c r="J66" i="5" s="1"/>
  <c r="K66" i="5" s="1"/>
  <c r="J102" i="5"/>
  <c r="K102" i="5" s="1"/>
  <c r="L104" i="5" l="1"/>
  <c r="L100" i="5"/>
  <c r="L102" i="5"/>
  <c r="L97" i="5"/>
  <c r="L101" i="5"/>
  <c r="L107" i="5"/>
  <c r="L105" i="5"/>
  <c r="L99" i="5"/>
  <c r="L108" i="5"/>
  <c r="L98" i="5"/>
  <c r="L103" i="5"/>
  <c r="L106" i="5"/>
  <c r="L65" i="5"/>
  <c r="L69" i="5"/>
  <c r="L63" i="5"/>
  <c r="L64" i="5"/>
  <c r="L71" i="5"/>
  <c r="L66" i="5"/>
  <c r="L70" i="5"/>
  <c r="L67" i="5"/>
  <c r="L61" i="5"/>
  <c r="L68" i="5"/>
  <c r="L62" i="5"/>
  <c r="J90" i="5"/>
  <c r="K90" i="5" s="1"/>
  <c r="J54" i="5"/>
  <c r="K54" i="5" s="1"/>
  <c r="J78" i="5"/>
  <c r="K78" i="5" s="1"/>
  <c r="L75" i="5" l="1"/>
  <c r="L77" i="5"/>
  <c r="L82" i="5"/>
  <c r="L73" i="5"/>
  <c r="L81" i="5"/>
  <c r="L79" i="5"/>
  <c r="L84" i="5"/>
  <c r="L83" i="5"/>
  <c r="L76" i="5"/>
  <c r="L78" i="5"/>
  <c r="L80" i="5"/>
  <c r="L74" i="5"/>
  <c r="L88" i="5"/>
  <c r="L93" i="5"/>
  <c r="L89" i="5"/>
  <c r="L94" i="5"/>
  <c r="L96" i="5"/>
  <c r="L92" i="5"/>
  <c r="L91" i="5"/>
  <c r="L87" i="5"/>
  <c r="L85" i="5"/>
  <c r="L95" i="5"/>
  <c r="L90" i="5"/>
  <c r="L86" i="5"/>
  <c r="L59" i="5"/>
  <c r="L54" i="5"/>
  <c r="L60" i="5"/>
  <c r="L55" i="5"/>
  <c r="L53" i="5"/>
  <c r="L58" i="5"/>
  <c r="L57" i="5"/>
  <c r="L49" i="5"/>
  <c r="L52" i="5"/>
  <c r="L51" i="5"/>
  <c r="L48" i="5"/>
  <c r="L50" i="5"/>
  <c r="L56" i="5"/>
  <c r="L72" i="5"/>
</calcChain>
</file>

<file path=xl/sharedStrings.xml><?xml version="1.0" encoding="utf-8"?>
<sst xmlns="http://schemas.openxmlformats.org/spreadsheetml/2006/main" count="1273" uniqueCount="520">
  <si>
    <t>Dia</t>
  </si>
  <si>
    <t>Paperback</t>
  </si>
  <si>
    <t>Hardcover</t>
  </si>
  <si>
    <t>T191</t>
  </si>
  <si>
    <t>Mês</t>
  </si>
  <si>
    <t>Vendas</t>
  </si>
  <si>
    <t>Semana</t>
  </si>
  <si>
    <t>Data</t>
  </si>
  <si>
    <t>Passag.</t>
  </si>
  <si>
    <t>2000 Jan</t>
  </si>
  <si>
    <t>2003 Jan</t>
  </si>
  <si>
    <t>2006 Jan</t>
  </si>
  <si>
    <t>2000 Fev</t>
  </si>
  <si>
    <t>2003 Fev</t>
  </si>
  <si>
    <t>2006 Fev</t>
  </si>
  <si>
    <t>2000 Mar</t>
  </si>
  <si>
    <t>2003 Mar</t>
  </si>
  <si>
    <t>2006 Mar</t>
  </si>
  <si>
    <t>2000 Abr</t>
  </si>
  <si>
    <t>2003 Abr</t>
  </si>
  <si>
    <t>2006 Abr</t>
  </si>
  <si>
    <t>2000 Mai</t>
  </si>
  <si>
    <t>2003 Mai</t>
  </si>
  <si>
    <t>2006 Mai</t>
  </si>
  <si>
    <t>2000 Jun</t>
  </si>
  <si>
    <t>2003 Jun</t>
  </si>
  <si>
    <t>2006 Jun</t>
  </si>
  <si>
    <t>2000 Jul</t>
  </si>
  <si>
    <t>2003 Jul</t>
  </si>
  <si>
    <t>2006 Jul</t>
  </si>
  <si>
    <t>2000 Ago</t>
  </si>
  <si>
    <t>2003 Ago</t>
  </si>
  <si>
    <t>2006 Ago</t>
  </si>
  <si>
    <t>2000 Set</t>
  </si>
  <si>
    <t>2003 Set</t>
  </si>
  <si>
    <t>2006 Set</t>
  </si>
  <si>
    <t>2000 Out</t>
  </si>
  <si>
    <t>2003 Out</t>
  </si>
  <si>
    <t>2006 Out</t>
  </si>
  <si>
    <t>2000 Nov</t>
  </si>
  <si>
    <t>2003 Nov</t>
  </si>
  <si>
    <t>2006 Nov</t>
  </si>
  <si>
    <t>2000 Dez</t>
  </si>
  <si>
    <t>2003 Dez</t>
  </si>
  <si>
    <t>2006 Dez</t>
  </si>
  <si>
    <t>2001 Jan</t>
  </si>
  <si>
    <t>2004 Jan</t>
  </si>
  <si>
    <t>2007 Jan</t>
  </si>
  <si>
    <t>2001 Fev</t>
  </si>
  <si>
    <t>2004 Fev</t>
  </si>
  <si>
    <t>2007 Fev</t>
  </si>
  <si>
    <t>2001 Mar</t>
  </si>
  <si>
    <t>2004 Mar</t>
  </si>
  <si>
    <t>2007 Mar</t>
  </si>
  <si>
    <t>2001 Abr</t>
  </si>
  <si>
    <t>2004 Abr</t>
  </si>
  <si>
    <t>2007 Abr</t>
  </si>
  <si>
    <t>2001 Mai</t>
  </si>
  <si>
    <t>2004 Mai</t>
  </si>
  <si>
    <t>2007 Mai</t>
  </si>
  <si>
    <t>2001 Jun</t>
  </si>
  <si>
    <t>2004 Jun</t>
  </si>
  <si>
    <t>2007 Jun</t>
  </si>
  <si>
    <t>2001 Jul</t>
  </si>
  <si>
    <t>2004 Jul</t>
  </si>
  <si>
    <t>2007 Jul</t>
  </si>
  <si>
    <t>2001 Ago</t>
  </si>
  <si>
    <t>2004 Ago</t>
  </si>
  <si>
    <t>2007 Ago</t>
  </si>
  <si>
    <t>2001 Set</t>
  </si>
  <si>
    <t>2004 Set</t>
  </si>
  <si>
    <t>2007 Set</t>
  </si>
  <si>
    <t>2001 Out</t>
  </si>
  <si>
    <t>2004 Out</t>
  </si>
  <si>
    <t>2007 Out</t>
  </si>
  <si>
    <t>2001 Nov</t>
  </si>
  <si>
    <t>2004 Nov</t>
  </si>
  <si>
    <t>2007 Nov</t>
  </si>
  <si>
    <t>2001 Dez</t>
  </si>
  <si>
    <t>2004 Dez</t>
  </si>
  <si>
    <t>2007 Dez</t>
  </si>
  <si>
    <t>2002 Jan</t>
  </si>
  <si>
    <t>2005 Jan</t>
  </si>
  <si>
    <t>2008 Jan</t>
  </si>
  <si>
    <t>2002 Fev</t>
  </si>
  <si>
    <t>2005 Fev</t>
  </si>
  <si>
    <t>2008 Fev</t>
  </si>
  <si>
    <t>2002 Mar</t>
  </si>
  <si>
    <t>2005 Mar</t>
  </si>
  <si>
    <t>2008 Mar</t>
  </si>
  <si>
    <t>2002 Abr</t>
  </si>
  <si>
    <t>2005 Abr</t>
  </si>
  <si>
    <t>2008 Abr</t>
  </si>
  <si>
    <t>2002 Mai</t>
  </si>
  <si>
    <t>2005 Mai</t>
  </si>
  <si>
    <t>2008 Mai</t>
  </si>
  <si>
    <t>2002 Jun</t>
  </si>
  <si>
    <t>2005 Jun</t>
  </si>
  <si>
    <t>2008 Jun</t>
  </si>
  <si>
    <t>2002 Jul</t>
  </si>
  <si>
    <t>2005 Jul</t>
  </si>
  <si>
    <t>2008 Jul</t>
  </si>
  <si>
    <t>2002 Ago</t>
  </si>
  <si>
    <t>2005 Ago</t>
  </si>
  <si>
    <t>2002 Set</t>
  </si>
  <si>
    <t>2005 Set</t>
  </si>
  <si>
    <t>2002 Out</t>
  </si>
  <si>
    <t>2005 Out</t>
  </si>
  <si>
    <t>2002 Nov</t>
  </si>
  <si>
    <t>2005 Nov</t>
  </si>
  <si>
    <t>2002 Dez</t>
  </si>
  <si>
    <t>2005 Dez</t>
  </si>
  <si>
    <t>Distrito</t>
  </si>
  <si>
    <t>Negócio financeiro</t>
  </si>
  <si>
    <t>N.º de balcões</t>
  </si>
  <si>
    <t>Aveiro</t>
  </si>
  <si>
    <t>Beja</t>
  </si>
  <si>
    <t>Braga</t>
  </si>
  <si>
    <t>Bragança</t>
  </si>
  <si>
    <t>Castelo Branco</t>
  </si>
  <si>
    <t>Coimbra</t>
  </si>
  <si>
    <t>Évora</t>
  </si>
  <si>
    <t>Faro</t>
  </si>
  <si>
    <t>Guarda</t>
  </si>
  <si>
    <t>Leiria</t>
  </si>
  <si>
    <t>Lisboa</t>
  </si>
  <si>
    <t>Portalegre</t>
  </si>
  <si>
    <t>Porto</t>
  </si>
  <si>
    <t>Santarém</t>
  </si>
  <si>
    <t>Setúbal</t>
  </si>
  <si>
    <t>Viana do Castelo</t>
  </si>
  <si>
    <t>Vila Real</t>
  </si>
  <si>
    <t>Viseu</t>
  </si>
  <si>
    <t>Ano</t>
  </si>
  <si>
    <t>N.º Steakhouses</t>
  </si>
  <si>
    <t>Publicid.</t>
  </si>
  <si>
    <t>Preço</t>
  </si>
  <si>
    <t>Área</t>
  </si>
  <si>
    <t>Assoalh</t>
  </si>
  <si>
    <t>Quartos</t>
  </si>
  <si>
    <t>Idade</t>
  </si>
  <si>
    <t>TMD</t>
  </si>
  <si>
    <t>Tornados</t>
  </si>
  <si>
    <t>Mortos</t>
  </si>
  <si>
    <t>Média</t>
  </si>
  <si>
    <t>Promoções</t>
  </si>
  <si>
    <t>Família</t>
  </si>
  <si>
    <t>Despesas em alimentação (Y)</t>
  </si>
  <si>
    <t>Rendimento (X)</t>
  </si>
  <si>
    <t>Variável dependente com erros (Y*)</t>
  </si>
  <si>
    <t>Variável independente com erros (X*)</t>
  </si>
  <si>
    <t>MintyFresh24</t>
  </si>
  <si>
    <t>PSI20</t>
  </si>
  <si>
    <t>Dormidas</t>
  </si>
  <si>
    <t>Births</t>
  </si>
  <si>
    <t>2006m01</t>
  </si>
  <si>
    <t>2006m02</t>
  </si>
  <si>
    <t>2006m03</t>
  </si>
  <si>
    <t>2006m04</t>
  </si>
  <si>
    <t>2006m05</t>
  </si>
  <si>
    <t>2006m06</t>
  </si>
  <si>
    <t>2006m07</t>
  </si>
  <si>
    <t>2006m08</t>
  </si>
  <si>
    <t>2006m09</t>
  </si>
  <si>
    <t>2006m10</t>
  </si>
  <si>
    <t>2006m11</t>
  </si>
  <si>
    <t>2006m12</t>
  </si>
  <si>
    <t>2007m01</t>
  </si>
  <si>
    <t>2007m02</t>
  </si>
  <si>
    <t>2007m03</t>
  </si>
  <si>
    <t>2007m04</t>
  </si>
  <si>
    <t>2007m05</t>
  </si>
  <si>
    <t>2007m06</t>
  </si>
  <si>
    <t>2007m07</t>
  </si>
  <si>
    <t>2007m08</t>
  </si>
  <si>
    <t>2007m09</t>
  </si>
  <si>
    <t>2007m10</t>
  </si>
  <si>
    <t>2007m11</t>
  </si>
  <si>
    <t>2007m12</t>
  </si>
  <si>
    <t>2008M01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</si>
  <si>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</si>
  <si>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</si>
  <si>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</si>
  <si>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</si>
  <si>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</si>
  <si>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</si>
  <si>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</si>
  <si>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</si>
  <si>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</si>
  <si>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</si>
  <si>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2008M12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</si>
  <si>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</si>
  <si>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</si>
  <si>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</si>
  <si>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</si>
  <si>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</si>
  <si>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</si>
  <si>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</si>
  <si>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</si>
  <si>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</si>
  <si>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</si>
  <si>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</si>
  <si>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</si>
  <si>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</si>
  <si>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</si>
  <si>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</si>
  <si>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</si>
  <si>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</si>
  <si>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</si>
  <si>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</si>
  <si>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</si>
  <si>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</si>
  <si>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</si>
  <si>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</si>
  <si>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</si>
  <si>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</si>
  <si>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</si>
  <si>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</si>
  <si>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</si>
  <si>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</si>
  <si>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</si>
  <si>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</si>
  <si>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</si>
  <si>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</si>
  <si>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</si>
  <si>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</si>
  <si>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</si>
  <si>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</si>
  <si>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</si>
  <si>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</si>
  <si>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</si>
  <si>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</si>
  <si>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</si>
  <si>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</si>
  <si>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</si>
  <si>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</si>
  <si>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</si>
  <si>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</si>
  <si>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</si>
  <si>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</si>
  <si>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</si>
  <si>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</si>
  <si>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</si>
  <si>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</si>
  <si>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</si>
  <si>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</si>
  <si>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</si>
  <si>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</si>
  <si>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</si>
  <si>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</si>
  <si>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</si>
  <si>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</si>
  <si>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</si>
  <si>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</si>
  <si>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</si>
  <si>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</si>
  <si>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</si>
  <si>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</si>
  <si>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</si>
  <si>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</si>
  <si>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</si>
  <si>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</si>
  <si>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</si>
  <si>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CONS</t>
  </si>
  <si>
    <t>INFL</t>
  </si>
  <si>
    <t>PIBR</t>
  </si>
  <si>
    <t>SALR</t>
  </si>
  <si>
    <t>TXDES</t>
  </si>
  <si>
    <t>Exer 5.1</t>
  </si>
  <si>
    <t>Exer 5.2</t>
  </si>
  <si>
    <t>Empresa</t>
  </si>
  <si>
    <t>Resultado líquido</t>
  </si>
  <si>
    <t>Capital próprio</t>
  </si>
  <si>
    <t>Custos pessoal</t>
  </si>
  <si>
    <t>Impostos</t>
  </si>
  <si>
    <t>Empregados</t>
  </si>
  <si>
    <t>JP Inspiring People</t>
  </si>
  <si>
    <t>TimWe</t>
  </si>
  <si>
    <t>IBM</t>
  </si>
  <si>
    <t>Novabase</t>
  </si>
  <si>
    <t>HP</t>
  </si>
  <si>
    <t>CPCDI</t>
  </si>
  <si>
    <t>SIBS</t>
  </si>
  <si>
    <t>Prológica</t>
  </si>
  <si>
    <t>PT Sistemas de Informação</t>
  </si>
  <si>
    <t>PT Inovação</t>
  </si>
  <si>
    <t>Accenture</t>
  </si>
  <si>
    <t>Reditus</t>
  </si>
  <si>
    <t>Glintt</t>
  </si>
  <si>
    <t>Xerox Portugal</t>
  </si>
  <si>
    <t>SAP Portugal</t>
  </si>
  <si>
    <t>SDT</t>
  </si>
  <si>
    <t>Deloitte Consultores</t>
  </si>
  <si>
    <t>Bizdirect</t>
  </si>
  <si>
    <t>ROFF</t>
  </si>
  <si>
    <t>Nextiraone</t>
  </si>
  <si>
    <t>Compta</t>
  </si>
  <si>
    <t>Memoria total</t>
  </si>
  <si>
    <t>Grupo Rumos</t>
  </si>
  <si>
    <t>Eurocabos</t>
  </si>
  <si>
    <t>Exictos</t>
  </si>
  <si>
    <t>Aveicellular</t>
  </si>
  <si>
    <t>Konica Minolta</t>
  </si>
  <si>
    <t>Normática</t>
  </si>
  <si>
    <t>CIL</t>
  </si>
  <si>
    <t>Critical Software</t>
  </si>
  <si>
    <t xml:space="preserve">Altran </t>
  </si>
  <si>
    <t>Contact</t>
  </si>
  <si>
    <t>Mainroad</t>
  </si>
  <si>
    <t>Informan</t>
  </si>
  <si>
    <t>Randstand Technologies</t>
  </si>
  <si>
    <t>Primavera BSS</t>
  </si>
  <si>
    <t>Noesis</t>
  </si>
  <si>
    <t>Grupo PDM</t>
  </si>
  <si>
    <t>TOTALStor</t>
  </si>
  <si>
    <t>Prosonic</t>
  </si>
  <si>
    <t>TJURO</t>
  </si>
  <si>
    <t>2005M05</t>
  </si>
  <si>
    <t>2007M09</t>
  </si>
  <si>
    <t>2005M06</t>
  </si>
  <si>
    <t>2007M10</t>
  </si>
  <si>
    <t>2005M07</t>
  </si>
  <si>
    <t>2007M11</t>
  </si>
  <si>
    <t>2005M08</t>
  </si>
  <si>
    <t>2007M12</t>
  </si>
  <si>
    <t>2005M09</t>
  </si>
  <si>
    <t>2005M10</t>
  </si>
  <si>
    <t>2005M11</t>
  </si>
  <si>
    <t>2005M12</t>
  </si>
  <si>
    <t>2006M01</t>
  </si>
  <si>
    <t>2006M02</t>
  </si>
  <si>
    <t>2006M03</t>
  </si>
  <si>
    <t>2006M04</t>
  </si>
  <si>
    <t>2006M05</t>
  </si>
  <si>
    <t>2006M06</t>
  </si>
  <si>
    <t>2006M07</t>
  </si>
  <si>
    <t>2006M08</t>
  </si>
  <si>
    <t>2006M09</t>
  </si>
  <si>
    <t>2006M10</t>
  </si>
  <si>
    <t>2006M11</t>
  </si>
  <si>
    <t>2006M12</t>
  </si>
  <si>
    <t>2007M01</t>
  </si>
  <si>
    <t>2007M02</t>
  </si>
  <si>
    <t>2007M03</t>
  </si>
  <si>
    <t>2007M04</t>
  </si>
  <si>
    <t>2007M05</t>
  </si>
  <si>
    <t>2007M06</t>
  </si>
  <si>
    <t>2007M07</t>
  </si>
  <si>
    <t>2007M08</t>
  </si>
  <si>
    <t>Exercício 2.1</t>
  </si>
  <si>
    <t>Erro-padrão</t>
  </si>
  <si>
    <t>Mediana</t>
  </si>
  <si>
    <t>Moda</t>
  </si>
  <si>
    <t>Desvio-padrão</t>
  </si>
  <si>
    <t>Variância da amostra</t>
  </si>
  <si>
    <t>Curtose</t>
  </si>
  <si>
    <t>Assimetria</t>
  </si>
  <si>
    <t>Intervalo</t>
  </si>
  <si>
    <t>Mínimo</t>
  </si>
  <si>
    <t>Máximo</t>
  </si>
  <si>
    <t>Soma</t>
  </si>
  <si>
    <t>Contagem</t>
  </si>
  <si>
    <t>COVAR</t>
  </si>
  <si>
    <t>CORREL</t>
  </si>
  <si>
    <t>PMM2_1P</t>
  </si>
  <si>
    <t>PMM2_2P</t>
  </si>
  <si>
    <t>PMM2_3P</t>
  </si>
  <si>
    <t>ERRO_1P</t>
  </si>
  <si>
    <t>ERRO_2P</t>
  </si>
  <si>
    <t>ERRO_3P</t>
  </si>
  <si>
    <t>EA_1P</t>
  </si>
  <si>
    <t>EA_2P</t>
  </si>
  <si>
    <t>EA_3P</t>
  </si>
  <si>
    <t>EPA_2P</t>
  </si>
  <si>
    <t>EPA_1P</t>
  </si>
  <si>
    <t>EPA_3P</t>
  </si>
  <si>
    <t>EQM (ERRO QUADR. MÉDIO)</t>
  </si>
  <si>
    <t>EAM (ERRO ABSOLUTO MÉDIO)</t>
  </si>
  <si>
    <t>EPAM (ERRO PERC. ABS. MÉDIO)</t>
  </si>
  <si>
    <t>EPAS_1P</t>
  </si>
  <si>
    <t>EPAS_2P</t>
  </si>
  <si>
    <t>EPAS_3P</t>
  </si>
  <si>
    <t>EPAMS (EPAM SIMÉTRICO)</t>
  </si>
  <si>
    <t>NAIVE_1P</t>
  </si>
  <si>
    <t>NAIVE_2P</t>
  </si>
  <si>
    <t>NAIVE_3P</t>
  </si>
  <si>
    <t>EAMN (ERRO ABS. MÉDIO NAIVE)</t>
  </si>
  <si>
    <t>EAN_1P</t>
  </si>
  <si>
    <t>EAN_2P</t>
  </si>
  <si>
    <t>EAN_3P</t>
  </si>
  <si>
    <t>EEAM (ERRO ESCAL. ABS. MÉD.)</t>
  </si>
  <si>
    <t>LINF_1P</t>
  </si>
  <si>
    <t>LSUP_1P</t>
  </si>
  <si>
    <t>LSUP_2P</t>
  </si>
  <si>
    <t>LSUP_3P</t>
  </si>
  <si>
    <t>LINF_3P</t>
  </si>
  <si>
    <t>LINF_2P</t>
  </si>
  <si>
    <t>PREVISÕES</t>
  </si>
  <si>
    <t>LIMITES INFERIORES A 95%</t>
  </si>
  <si>
    <t>LIMITES SUPERIORES A 95%</t>
  </si>
  <si>
    <t>LISBOA</t>
  </si>
  <si>
    <t>PORTO</t>
  </si>
  <si>
    <t>FARO</t>
  </si>
  <si>
    <t>2004M01</t>
  </si>
  <si>
    <t>2004M02</t>
  </si>
  <si>
    <t>2004M03</t>
  </si>
  <si>
    <t>2004M04</t>
  </si>
  <si>
    <t>2004M05</t>
  </si>
  <si>
    <t>2004M06</t>
  </si>
  <si>
    <t>2004M07</t>
  </si>
  <si>
    <t>2004M08</t>
  </si>
  <si>
    <t>2004M09</t>
  </si>
  <si>
    <t>2004M10</t>
  </si>
  <si>
    <t>2004M11</t>
  </si>
  <si>
    <t>2004M12</t>
  </si>
  <si>
    <t>2005M01</t>
  </si>
  <si>
    <t>2005M02</t>
  </si>
  <si>
    <t>2005M03</t>
  </si>
  <si>
    <t>2005M04</t>
  </si>
  <si>
    <t>PMM12</t>
  </si>
  <si>
    <t>PNAIVE</t>
  </si>
  <si>
    <t>E_PMM12</t>
  </si>
  <si>
    <t>E_PNAIVE</t>
  </si>
  <si>
    <t>EPA_PMM12</t>
  </si>
  <si>
    <t>EPA_PNAIVE</t>
  </si>
  <si>
    <t>EQM</t>
  </si>
  <si>
    <t>LINF</t>
  </si>
  <si>
    <t>LSUP</t>
  </si>
  <si>
    <t>EQM_1P</t>
  </si>
  <si>
    <t>EQM_2P</t>
  </si>
  <si>
    <t>EQM_3P</t>
  </si>
  <si>
    <t>PMM12_1P</t>
  </si>
  <si>
    <t>PMM12_2P</t>
  </si>
  <si>
    <t>PMM12_3P</t>
  </si>
  <si>
    <t>E_PMM12_1P</t>
  </si>
  <si>
    <t>E_PMM12_2P</t>
  </si>
  <si>
    <t>E_PMM12_3P</t>
  </si>
  <si>
    <t>Y (FARO)</t>
  </si>
  <si>
    <t>TC (MM12)</t>
  </si>
  <si>
    <t>R (TC/Y)</t>
  </si>
  <si>
    <t>I (MÉDIA(R))</t>
  </si>
  <si>
    <t>S (MÉD.GEOM(I))</t>
  </si>
  <si>
    <t>E (Y/(TC*S))</t>
  </si>
  <si>
    <t>Tend-Cíclica</t>
  </si>
  <si>
    <t>Rácio</t>
  </si>
  <si>
    <t>Índice Sazonal</t>
  </si>
  <si>
    <t>Fator Sazonal</t>
  </si>
  <si>
    <t>Irregular</t>
  </si>
  <si>
    <t>Passo 1</t>
  </si>
  <si>
    <t>Passo 2</t>
  </si>
  <si>
    <t>Passo 3</t>
  </si>
  <si>
    <t>Passo 4</t>
  </si>
  <si>
    <t>Passo 5</t>
  </si>
  <si>
    <t>Passo 6</t>
  </si>
  <si>
    <t>Passo 7</t>
  </si>
  <si>
    <t>Passo 8</t>
  </si>
  <si>
    <t>Mt=MMD12</t>
  </si>
  <si>
    <t>Rt=Yt/Mt</t>
  </si>
  <si>
    <t>St=MMT3(Rt)</t>
  </si>
  <si>
    <t>Et=Rt/St</t>
  </si>
  <si>
    <t>Detectar</t>
  </si>
  <si>
    <t>Rt=Et*St</t>
  </si>
  <si>
    <t>YDt=Yt/St</t>
  </si>
  <si>
    <t>d.padrao</t>
  </si>
  <si>
    <t>media</t>
  </si>
  <si>
    <t>media+3dp</t>
  </si>
  <si>
    <t>media-3*dp</t>
  </si>
  <si>
    <t>Passo 9</t>
  </si>
  <si>
    <t>Mt=MMD12(YDt)</t>
  </si>
  <si>
    <t>Et corrigido</t>
  </si>
  <si>
    <t>Holt-Winters (alfa=0,4, beta=0,25 e gama=0,15)</t>
  </si>
  <si>
    <t>Holt-Winters (alfa, beta e gama óptimos)</t>
  </si>
  <si>
    <t>a(t)</t>
  </si>
  <si>
    <t>b(t)</t>
  </si>
  <si>
    <t>St</t>
  </si>
  <si>
    <t>Previsão</t>
  </si>
  <si>
    <t>Erro</t>
  </si>
  <si>
    <t>alfa</t>
  </si>
  <si>
    <t>beta</t>
  </si>
  <si>
    <t>gama</t>
  </si>
  <si>
    <t>Escolha</t>
  </si>
  <si>
    <t>Óptimo</t>
  </si>
  <si>
    <t>EPA</t>
  </si>
  <si>
    <t>EPAM</t>
  </si>
  <si>
    <t>Estatística de regressão</t>
  </si>
  <si>
    <t>R múltiplo</t>
  </si>
  <si>
    <t>Quadrado de R</t>
  </si>
  <si>
    <t>Quadrado de R ajustado</t>
  </si>
  <si>
    <t>Observações</t>
  </si>
  <si>
    <t>ANOVA</t>
  </si>
  <si>
    <t>Regressão</t>
  </si>
  <si>
    <t>Residual</t>
  </si>
  <si>
    <t>Total</t>
  </si>
  <si>
    <t>Interceptar</t>
  </si>
  <si>
    <t>gl</t>
  </si>
  <si>
    <t>SQ</t>
  </si>
  <si>
    <t>MQ</t>
  </si>
  <si>
    <t>F</t>
  </si>
  <si>
    <t>F de significância</t>
  </si>
  <si>
    <t>Coeficientes</t>
  </si>
  <si>
    <t>Stat t</t>
  </si>
  <si>
    <t>valor P</t>
  </si>
  <si>
    <t>SUMÁRIO DOS RESULTADOS: EQUAÇÃO 1</t>
  </si>
  <si>
    <t>SUMÁRIO DOS RESULTADOS: EQUAÇÃO 2</t>
  </si>
  <si>
    <t>Previsão:</t>
  </si>
  <si>
    <t>MM6</t>
  </si>
  <si>
    <t>MM12</t>
  </si>
  <si>
    <t>MM24</t>
  </si>
  <si>
    <t>NºDias</t>
  </si>
  <si>
    <t>Dormidas Ajustadas</t>
  </si>
  <si>
    <t>Nº Sábados ou Domingos</t>
  </si>
  <si>
    <t>Nº de fins-de-semana incompletos</t>
  </si>
  <si>
    <t>Nº de fins-de-semana completos</t>
  </si>
  <si>
    <t>Dormidas ajustadas por FDS incompletos</t>
  </si>
  <si>
    <t>Dormidas ajustadas por FDS completos</t>
  </si>
  <si>
    <t>Tend-Cíclica (MM12)</t>
  </si>
  <si>
    <t>Dormidas ajustadas de sazonalidade</t>
  </si>
  <si>
    <t>Indices sazonais (MÉDIA(D))</t>
  </si>
  <si>
    <t>Fatores Sazonais (MÉD.ARITM(IS))</t>
  </si>
  <si>
    <t>Diferença (D=TC-Y)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</si>
</sst>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yyyy\-mm"/>
    <numFmt numFmtId="165" formatCode="#,##0.0"/>
    <numFmt numFmtId="166" formatCode="#,##0.000"/>
    <numFmt numFmtId="167" formatCode="0.000"/>
    <numFmt numFmtId="168" formatCode="0.0"/>
    <numFmt numFmtId="169" formatCode="0.0%"/>
    <numFmt numFmtId="170" formatCode="_-* #,##0\ &quot;€&quot;_-;\-* #,##0\ &quot;€&quot;_-;_-* &quot;-&quot;??\ &quot;€&quot;_-;_-@_-"/>
    <numFmt numFmtId="176" formatCode="[$-816]mmm/yy;@"/>
  </numFmts>
  <fonts count="2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8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7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" fontId="2" fillId="0" borderId="4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17" fontId="2" fillId="0" borderId="6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17" fontId="2" fillId="0" borderId="3" xfId="0" applyNumberFormat="1" applyFont="1" applyBorder="1" applyAlignment="1">
      <alignment horizontal="right" vertical="center"/>
    </xf>
    <xf numFmtId="17" fontId="2" fillId="0" borderId="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17" fontId="2" fillId="0" borderId="6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" fontId="3" fillId="0" borderId="4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17" fontId="3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17" fontId="3" fillId="0" borderId="3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17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" fontId="3" fillId="0" borderId="4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17" fontId="3" fillId="0" borderId="6" xfId="0" applyNumberFormat="1" applyFont="1" applyBorder="1" applyAlignment="1">
      <alignment horizontal="right" vertical="center" wrapText="1"/>
    </xf>
    <xf numFmtId="17" fontId="3" fillId="0" borderId="3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17" fontId="3" fillId="0" borderId="5" xfId="0" applyNumberFormat="1" applyFont="1" applyBorder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5" fillId="0" borderId="2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7" fontId="6" fillId="0" borderId="12" xfId="0" applyNumberFormat="1" applyFont="1" applyBorder="1"/>
    <xf numFmtId="0" fontId="6" fillId="0" borderId="13" xfId="0" applyFont="1" applyBorder="1"/>
    <xf numFmtId="0" fontId="6" fillId="0" borderId="14" xfId="0" applyFont="1" applyBorder="1"/>
    <xf numFmtId="17" fontId="6" fillId="0" borderId="15" xfId="0" applyNumberFormat="1" applyFont="1" applyBorder="1"/>
    <xf numFmtId="0" fontId="6" fillId="0" borderId="0" xfId="0" applyFont="1" applyBorder="1"/>
    <xf numFmtId="0" fontId="6" fillId="0" borderId="16" xfId="0" applyFont="1" applyBorder="1"/>
    <xf numFmtId="17" fontId="6" fillId="0" borderId="17" xfId="0" applyNumberFormat="1" applyFont="1" applyBorder="1"/>
    <xf numFmtId="0" fontId="6" fillId="0" borderId="18" xfId="0" applyFont="1" applyBorder="1"/>
    <xf numFmtId="0" fontId="6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14" fontId="2" fillId="0" borderId="15" xfId="0" applyNumberFormat="1" applyFont="1" applyBorder="1"/>
    <xf numFmtId="0" fontId="2" fillId="0" borderId="16" xfId="0" applyFont="1" applyBorder="1"/>
    <xf numFmtId="14" fontId="2" fillId="0" borderId="17" xfId="0" applyNumberFormat="1" applyFont="1" applyBorder="1"/>
    <xf numFmtId="0" fontId="2" fillId="0" borderId="19" xfId="0" applyFont="1" applyBorder="1"/>
    <xf numFmtId="0" fontId="1" fillId="0" borderId="0" xfId="0" applyFont="1"/>
    <xf numFmtId="0" fontId="8" fillId="0" borderId="18" xfId="0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NumberFormat="1" applyFont="1" applyBorder="1" applyAlignment="1">
      <alignment horizontal="center" wrapText="1"/>
    </xf>
    <xf numFmtId="0" fontId="9" fillId="0" borderId="0" xfId="0" applyNumberFormat="1" applyFont="1" applyBorder="1" applyAlignment="1">
      <alignment horizontal="center"/>
    </xf>
    <xf numFmtId="0" fontId="9" fillId="0" borderId="13" xfId="0" applyNumberFormat="1" applyFont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7" fillId="0" borderId="20" xfId="0" applyFont="1" applyBorder="1"/>
    <xf numFmtId="0" fontId="7" fillId="0" borderId="21" xfId="0" applyFont="1" applyBorder="1"/>
    <xf numFmtId="164" fontId="0" fillId="0" borderId="15" xfId="0" applyNumberFormat="1" applyBorder="1"/>
    <xf numFmtId="0" fontId="0" fillId="0" borderId="16" xfId="0" applyNumberFormat="1" applyBorder="1"/>
    <xf numFmtId="164" fontId="0" fillId="0" borderId="17" xfId="0" applyNumberFormat="1" applyBorder="1"/>
    <xf numFmtId="0" fontId="0" fillId="0" borderId="19" xfId="0" applyNumberFormat="1" applyBorder="1"/>
    <xf numFmtId="0" fontId="10" fillId="0" borderId="0" xfId="0" applyFont="1"/>
    <xf numFmtId="165" fontId="11" fillId="0" borderId="0" xfId="0" applyNumberFormat="1" applyFont="1"/>
    <xf numFmtId="2" fontId="11" fillId="0" borderId="0" xfId="0" applyNumberFormat="1" applyFont="1"/>
    <xf numFmtId="166" fontId="11" fillId="0" borderId="0" xfId="0" applyNumberFormat="1" applyFont="1"/>
    <xf numFmtId="0" fontId="10" fillId="0" borderId="0" xfId="0" applyFont="1" applyBorder="1" applyAlignment="1">
      <alignment horizontal="center"/>
    </xf>
    <xf numFmtId="165" fontId="11" fillId="0" borderId="0" xfId="0" applyNumberFormat="1" applyFont="1" applyBorder="1"/>
    <xf numFmtId="0" fontId="2" fillId="0" borderId="0" xfId="0" applyFont="1" applyBorder="1"/>
    <xf numFmtId="0" fontId="3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/>
    <xf numFmtId="0" fontId="14" fillId="0" borderId="0" xfId="0" applyFont="1" applyBorder="1"/>
    <xf numFmtId="0" fontId="15" fillId="0" borderId="0" xfId="0" applyFont="1" applyBorder="1"/>
    <xf numFmtId="0" fontId="15" fillId="0" borderId="0" xfId="0" applyFont="1"/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8" fillId="0" borderId="25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5" fillId="0" borderId="8" xfId="0" applyFont="1" applyFill="1" applyBorder="1" applyAlignment="1"/>
    <xf numFmtId="167" fontId="15" fillId="0" borderId="0" xfId="0" applyNumberFormat="1" applyFont="1" applyFill="1" applyBorder="1" applyAlignment="1"/>
    <xf numFmtId="2" fontId="15" fillId="0" borderId="0" xfId="0" applyNumberFormat="1" applyFont="1" applyFill="1" applyBorder="1" applyAlignment="1"/>
    <xf numFmtId="2" fontId="14" fillId="0" borderId="0" xfId="0" applyNumberFormat="1" applyFont="1" applyFill="1" applyBorder="1" applyAlignment="1"/>
    <xf numFmtId="0" fontId="14" fillId="0" borderId="0" xfId="0" applyFont="1" applyFill="1" applyBorder="1" applyAlignment="1"/>
    <xf numFmtId="167" fontId="15" fillId="0" borderId="8" xfId="0" applyNumberFormat="1" applyFont="1" applyFill="1" applyBorder="1" applyAlignment="1"/>
    <xf numFmtId="2" fontId="15" fillId="0" borderId="8" xfId="0" applyNumberFormat="1" applyFont="1" applyFill="1" applyBorder="1" applyAlignment="1"/>
    <xf numFmtId="0" fontId="14" fillId="0" borderId="25" xfId="0" applyFont="1" applyFill="1" applyBorder="1" applyAlignment="1">
      <alignment horizontal="center"/>
    </xf>
    <xf numFmtId="167" fontId="14" fillId="0" borderId="8" xfId="0" applyNumberFormat="1" applyFont="1" applyFill="1" applyBorder="1" applyAlignment="1"/>
    <xf numFmtId="2" fontId="15" fillId="0" borderId="0" xfId="0" applyNumberFormat="1" applyFont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9" fontId="15" fillId="0" borderId="0" xfId="2" applyNumberFormat="1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right" vertical="center"/>
    </xf>
    <xf numFmtId="0" fontId="15" fillId="0" borderId="16" xfId="0" applyFont="1" applyBorder="1"/>
    <xf numFmtId="2" fontId="17" fillId="0" borderId="15" xfId="0" applyNumberFormat="1" applyFont="1" applyBorder="1" applyAlignment="1">
      <alignment horizontal="right" vertical="center"/>
    </xf>
    <xf numFmtId="2" fontId="15" fillId="0" borderId="0" xfId="0" applyNumberFormat="1" applyFont="1" applyBorder="1"/>
    <xf numFmtId="2" fontId="15" fillId="0" borderId="16" xfId="0" applyNumberFormat="1" applyFont="1" applyBorder="1"/>
    <xf numFmtId="2" fontId="17" fillId="0" borderId="17" xfId="0" applyNumberFormat="1" applyFont="1" applyBorder="1" applyAlignment="1">
      <alignment horizontal="right" vertical="center"/>
    </xf>
    <xf numFmtId="2" fontId="15" fillId="0" borderId="18" xfId="0" applyNumberFormat="1" applyFont="1" applyBorder="1"/>
    <xf numFmtId="2" fontId="15" fillId="0" borderId="19" xfId="0" applyNumberFormat="1" applyFont="1" applyBorder="1"/>
    <xf numFmtId="0" fontId="15" fillId="0" borderId="15" xfId="0" applyFont="1" applyBorder="1"/>
    <xf numFmtId="2" fontId="15" fillId="0" borderId="15" xfId="0" applyNumberFormat="1" applyFont="1" applyBorder="1"/>
    <xf numFmtId="2" fontId="15" fillId="0" borderId="17" xfId="0" applyNumberFormat="1" applyFont="1" applyBorder="1"/>
    <xf numFmtId="2" fontId="15" fillId="0" borderId="15" xfId="2" applyNumberFormat="1" applyFont="1" applyBorder="1"/>
    <xf numFmtId="2" fontId="15" fillId="0" borderId="0" xfId="2" applyNumberFormat="1" applyFont="1" applyBorder="1"/>
    <xf numFmtId="2" fontId="15" fillId="0" borderId="16" xfId="2" applyNumberFormat="1" applyFont="1" applyBorder="1"/>
    <xf numFmtId="2" fontId="15" fillId="0" borderId="17" xfId="2" applyNumberFormat="1" applyFont="1" applyBorder="1"/>
    <xf numFmtId="2" fontId="15" fillId="0" borderId="18" xfId="2" applyNumberFormat="1" applyFont="1" applyBorder="1"/>
    <xf numFmtId="2" fontId="15" fillId="0" borderId="19" xfId="2" applyNumberFormat="1" applyFont="1" applyBorder="1"/>
    <xf numFmtId="10" fontId="15" fillId="0" borderId="15" xfId="2" applyNumberFormat="1" applyFont="1" applyBorder="1"/>
    <xf numFmtId="10" fontId="15" fillId="0" borderId="0" xfId="2" applyNumberFormat="1" applyFont="1" applyBorder="1"/>
    <xf numFmtId="10" fontId="15" fillId="0" borderId="16" xfId="2" applyNumberFormat="1" applyFont="1" applyBorder="1"/>
    <xf numFmtId="10" fontId="15" fillId="0" borderId="17" xfId="2" applyNumberFormat="1" applyFont="1" applyBorder="1"/>
    <xf numFmtId="10" fontId="15" fillId="0" borderId="18" xfId="2" applyNumberFormat="1" applyFont="1" applyBorder="1"/>
    <xf numFmtId="10" fontId="15" fillId="0" borderId="19" xfId="2" applyNumberFormat="1" applyFont="1" applyBorder="1"/>
    <xf numFmtId="0" fontId="16" fillId="0" borderId="2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/>
    </xf>
    <xf numFmtId="0" fontId="17" fillId="0" borderId="12" xfId="0" applyFont="1" applyBorder="1" applyAlignment="1">
      <alignment vertical="center"/>
    </xf>
    <xf numFmtId="0" fontId="17" fillId="0" borderId="14" xfId="0" applyFont="1" applyBorder="1" applyAlignment="1">
      <alignment horizontal="right" vertical="center"/>
    </xf>
    <xf numFmtId="0" fontId="17" fillId="0" borderId="15" xfId="0" applyFont="1" applyBorder="1" applyAlignment="1">
      <alignment vertical="center"/>
    </xf>
    <xf numFmtId="0" fontId="17" fillId="0" borderId="16" xfId="0" applyFont="1" applyBorder="1" applyAlignment="1">
      <alignment horizontal="right" vertical="center"/>
    </xf>
    <xf numFmtId="0" fontId="17" fillId="0" borderId="17" xfId="0" applyFont="1" applyBorder="1" applyAlignment="1">
      <alignment vertical="center"/>
    </xf>
    <xf numFmtId="0" fontId="17" fillId="0" borderId="19" xfId="0" applyFont="1" applyBorder="1" applyAlignment="1">
      <alignment horizontal="right" vertical="center"/>
    </xf>
    <xf numFmtId="10" fontId="14" fillId="0" borderId="12" xfId="2" applyNumberFormat="1" applyFont="1" applyBorder="1"/>
    <xf numFmtId="0" fontId="17" fillId="0" borderId="13" xfId="0" applyFont="1" applyBorder="1" applyAlignment="1">
      <alignment horizontal="right" vertical="center"/>
    </xf>
    <xf numFmtId="0" fontId="17" fillId="0" borderId="18" xfId="0" applyFont="1" applyBorder="1" applyAlignment="1">
      <alignment horizontal="right" vertical="center"/>
    </xf>
    <xf numFmtId="0" fontId="15" fillId="0" borderId="12" xfId="0" applyFont="1" applyBorder="1"/>
    <xf numFmtId="0" fontId="15" fillId="0" borderId="13" xfId="0" applyFont="1" applyBorder="1"/>
    <xf numFmtId="0" fontId="15" fillId="0" borderId="14" xfId="0" applyFont="1" applyBorder="1"/>
    <xf numFmtId="10" fontId="14" fillId="0" borderId="13" xfId="2" applyNumberFormat="1" applyFont="1" applyBorder="1"/>
    <xf numFmtId="10" fontId="14" fillId="0" borderId="14" xfId="2" applyNumberFormat="1" applyFont="1" applyBorder="1"/>
    <xf numFmtId="2" fontId="14" fillId="0" borderId="12" xfId="0" applyNumberFormat="1" applyFont="1" applyBorder="1"/>
    <xf numFmtId="2" fontId="14" fillId="0" borderId="13" xfId="0" applyNumberFormat="1" applyFont="1" applyBorder="1"/>
    <xf numFmtId="2" fontId="14" fillId="0" borderId="14" xfId="0" applyNumberFormat="1" applyFont="1" applyBorder="1"/>
    <xf numFmtId="0" fontId="14" fillId="0" borderId="20" xfId="0" applyFont="1" applyBorder="1"/>
    <xf numFmtId="0" fontId="14" fillId="0" borderId="11" xfId="0" applyFont="1" applyBorder="1"/>
    <xf numFmtId="0" fontId="14" fillId="0" borderId="21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2" fontId="14" fillId="0" borderId="0" xfId="0" applyNumberFormat="1" applyFont="1" applyBorder="1"/>
    <xf numFmtId="0" fontId="14" fillId="0" borderId="18" xfId="0" applyFont="1" applyBorder="1"/>
    <xf numFmtId="0" fontId="14" fillId="0" borderId="11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2" fontId="17" fillId="0" borderId="12" xfId="0" applyNumberFormat="1" applyFont="1" applyBorder="1" applyAlignment="1">
      <alignment horizontal="right" vertical="center"/>
    </xf>
    <xf numFmtId="2" fontId="15" fillId="0" borderId="13" xfId="0" applyNumberFormat="1" applyFont="1" applyBorder="1"/>
    <xf numFmtId="2" fontId="15" fillId="0" borderId="14" xfId="0" applyNumberFormat="1" applyFont="1" applyBorder="1"/>
    <xf numFmtId="2" fontId="15" fillId="0" borderId="12" xfId="0" applyNumberFormat="1" applyFont="1" applyBorder="1"/>
    <xf numFmtId="0" fontId="19" fillId="0" borderId="0" xfId="0" applyFont="1"/>
    <xf numFmtId="168" fontId="15" fillId="0" borderId="0" xfId="0" applyNumberFormat="1" applyFont="1"/>
    <xf numFmtId="1" fontId="15" fillId="0" borderId="0" xfId="0" applyNumberFormat="1" applyFont="1"/>
    <xf numFmtId="1" fontId="14" fillId="0" borderId="12" xfId="0" applyNumberFormat="1" applyFont="1" applyBorder="1"/>
    <xf numFmtId="1" fontId="14" fillId="0" borderId="27" xfId="0" applyNumberFormat="1" applyFont="1" applyBorder="1"/>
    <xf numFmtId="1" fontId="14" fillId="0" borderId="0" xfId="0" applyNumberFormat="1" applyFont="1" applyBorder="1"/>
    <xf numFmtId="1" fontId="14" fillId="0" borderId="20" xfId="0" applyNumberFormat="1" applyFont="1" applyBorder="1"/>
    <xf numFmtId="10" fontId="14" fillId="0" borderId="20" xfId="2" applyNumberFormat="1" applyFont="1" applyBorder="1"/>
    <xf numFmtId="1" fontId="14" fillId="0" borderId="11" xfId="0" applyNumberFormat="1" applyFont="1" applyBorder="1"/>
    <xf numFmtId="10" fontId="14" fillId="0" borderId="21" xfId="2" applyNumberFormat="1" applyFont="1" applyBorder="1"/>
    <xf numFmtId="0" fontId="14" fillId="0" borderId="0" xfId="0" applyFont="1" applyBorder="1" applyAlignment="1">
      <alignment horizontal="center"/>
    </xf>
    <xf numFmtId="1" fontId="15" fillId="0" borderId="0" xfId="0" applyNumberFormat="1" applyFont="1" applyBorder="1"/>
    <xf numFmtId="1" fontId="15" fillId="0" borderId="13" xfId="0" applyNumberFormat="1" applyFont="1" applyBorder="1"/>
    <xf numFmtId="1" fontId="15" fillId="0" borderId="18" xfId="0" applyNumberFormat="1" applyFont="1" applyBorder="1"/>
    <xf numFmtId="0" fontId="14" fillId="0" borderId="28" xfId="0" applyFont="1" applyBorder="1" applyAlignment="1">
      <alignment horizontal="center"/>
    </xf>
    <xf numFmtId="0" fontId="17" fillId="0" borderId="12" xfId="0" applyFont="1" applyBorder="1" applyAlignment="1">
      <alignment horizontal="right" vertical="center"/>
    </xf>
    <xf numFmtId="1" fontId="15" fillId="0" borderId="14" xfId="0" applyNumberFormat="1" applyFont="1" applyBorder="1"/>
    <xf numFmtId="1" fontId="15" fillId="0" borderId="16" xfId="0" applyNumberFormat="1" applyFont="1" applyBorder="1"/>
    <xf numFmtId="0" fontId="17" fillId="0" borderId="17" xfId="0" applyFont="1" applyBorder="1" applyAlignment="1">
      <alignment horizontal="right" vertical="center"/>
    </xf>
    <xf numFmtId="1" fontId="15" fillId="0" borderId="19" xfId="0" applyNumberFormat="1" applyFont="1" applyBorder="1"/>
    <xf numFmtId="0" fontId="16" fillId="0" borderId="26" xfId="0" applyFont="1" applyBorder="1" applyAlignment="1">
      <alignment horizontal="center" vertical="center"/>
    </xf>
    <xf numFmtId="0" fontId="15" fillId="0" borderId="27" xfId="0" applyFont="1" applyBorder="1"/>
    <xf numFmtId="0" fontId="15" fillId="0" borderId="29" xfId="0" applyFont="1" applyBorder="1"/>
    <xf numFmtId="0" fontId="15" fillId="0" borderId="28" xfId="0" applyFont="1" applyBorder="1"/>
    <xf numFmtId="0" fontId="16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168" fontId="9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167" fontId="9" fillId="0" borderId="27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167" fontId="9" fillId="0" borderId="0" xfId="0" applyNumberFormat="1" applyFont="1" applyAlignment="1">
      <alignment horizontal="right"/>
    </xf>
    <xf numFmtId="167" fontId="9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18" xfId="0" applyFont="1" applyFill="1" applyBorder="1" applyAlignment="1">
      <alignment horizontal="center"/>
    </xf>
    <xf numFmtId="17" fontId="17" fillId="0" borderId="0" xfId="0" applyNumberFormat="1" applyFont="1" applyBorder="1" applyAlignment="1">
      <alignment horizontal="right" vertical="center"/>
    </xf>
    <xf numFmtId="0" fontId="9" fillId="0" borderId="0" xfId="0" applyFont="1" applyFill="1"/>
    <xf numFmtId="0" fontId="8" fillId="0" borderId="0" xfId="0" applyFont="1" applyFill="1" applyAlignment="1">
      <alignment horizontal="right"/>
    </xf>
    <xf numFmtId="168" fontId="9" fillId="0" borderId="16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9" fillId="0" borderId="13" xfId="0" applyFont="1" applyBorder="1" applyAlignment="1">
      <alignment horizontal="right"/>
    </xf>
    <xf numFmtId="168" fontId="9" fillId="0" borderId="14" xfId="0" applyNumberFormat="1" applyFont="1" applyBorder="1" applyAlignment="1">
      <alignment horizontal="right"/>
    </xf>
    <xf numFmtId="169" fontId="9" fillId="0" borderId="0" xfId="2" applyNumberFormat="1" applyFont="1" applyBorder="1" applyAlignment="1">
      <alignment horizontal="right"/>
    </xf>
    <xf numFmtId="169" fontId="9" fillId="0" borderId="16" xfId="2" applyNumberFormat="1" applyFont="1" applyBorder="1" applyAlignment="1">
      <alignment horizontal="right"/>
    </xf>
    <xf numFmtId="169" fontId="9" fillId="0" borderId="19" xfId="2" applyNumberFormat="1" applyFont="1" applyBorder="1" applyAlignment="1">
      <alignment horizontal="right"/>
    </xf>
    <xf numFmtId="1" fontId="9" fillId="0" borderId="12" xfId="0" applyNumberFormat="1" applyFont="1" applyBorder="1" applyAlignment="1">
      <alignment horizontal="right"/>
    </xf>
    <xf numFmtId="1" fontId="9" fillId="0" borderId="13" xfId="0" applyNumberFormat="1" applyFont="1" applyBorder="1" applyAlignment="1">
      <alignment horizontal="right"/>
    </xf>
    <xf numFmtId="1" fontId="9" fillId="0" borderId="15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9" fillId="0" borderId="17" xfId="0" applyNumberFormat="1" applyFont="1" applyBorder="1" applyAlignment="1">
      <alignment horizontal="right"/>
    </xf>
    <xf numFmtId="1" fontId="9" fillId="0" borderId="18" xfId="0" applyNumberFormat="1" applyFont="1" applyBorder="1" applyAlignment="1">
      <alignment horizontal="right"/>
    </xf>
    <xf numFmtId="1" fontId="8" fillId="0" borderId="26" xfId="0" applyNumberFormat="1" applyFont="1" applyFill="1" applyBorder="1" applyAlignment="1">
      <alignment horizontal="center"/>
    </xf>
    <xf numFmtId="2" fontId="8" fillId="0" borderId="26" xfId="0" applyNumberFormat="1" applyFont="1" applyFill="1" applyBorder="1" applyAlignment="1">
      <alignment horizontal="center"/>
    </xf>
    <xf numFmtId="10" fontId="21" fillId="0" borderId="26" xfId="0" applyNumberFormat="1" applyFont="1" applyBorder="1"/>
    <xf numFmtId="1" fontId="9" fillId="0" borderId="0" xfId="0" applyNumberFormat="1" applyFont="1" applyFill="1" applyBorder="1" applyAlignment="1">
      <alignment horizontal="right"/>
    </xf>
    <xf numFmtId="0" fontId="15" fillId="0" borderId="0" xfId="0" applyFont="1" applyBorder="1" applyAlignment="1">
      <alignment horizontal="right" vertical="center"/>
    </xf>
    <xf numFmtId="0" fontId="15" fillId="0" borderId="15" xfId="0" applyFont="1" applyBorder="1" applyAlignment="1">
      <alignment vertical="center"/>
    </xf>
    <xf numFmtId="0" fontId="15" fillId="0" borderId="16" xfId="0" applyFont="1" applyBorder="1" applyAlignment="1">
      <alignment horizontal="right" vertical="center"/>
    </xf>
    <xf numFmtId="0" fontId="15" fillId="0" borderId="17" xfId="0" applyFont="1" applyBorder="1" applyAlignment="1">
      <alignment vertical="center"/>
    </xf>
    <xf numFmtId="0" fontId="15" fillId="0" borderId="18" xfId="0" applyFont="1" applyBorder="1" applyAlignment="1">
      <alignment horizontal="right" vertical="center"/>
    </xf>
    <xf numFmtId="0" fontId="15" fillId="0" borderId="19" xfId="0" applyFont="1" applyBorder="1" applyAlignment="1">
      <alignment horizontal="right" vertical="center"/>
    </xf>
    <xf numFmtId="0" fontId="14" fillId="0" borderId="2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8" fillId="0" borderId="25" xfId="0" applyFont="1" applyFill="1" applyBorder="1" applyAlignment="1">
      <alignment horizontal="centerContinuous"/>
    </xf>
    <xf numFmtId="0" fontId="18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70" fontId="14" fillId="0" borderId="0" xfId="1" applyNumberFormat="1" applyFont="1"/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176" fontId="17" fillId="0" borderId="0" xfId="0" applyNumberFormat="1" applyFont="1" applyBorder="1" applyAlignment="1">
      <alignment horizontal="right" vertical="center"/>
    </xf>
    <xf numFmtId="1" fontId="17" fillId="0" borderId="0" xfId="0" applyNumberFormat="1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9" fillId="0" borderId="0" xfId="0" applyFont="1"/>
    <xf numFmtId="1" fontId="9" fillId="0" borderId="0" xfId="0" applyNumberFormat="1" applyFont="1"/>
    <xf numFmtId="14" fontId="9" fillId="0" borderId="0" xfId="0" applyNumberFormat="1" applyFont="1"/>
    <xf numFmtId="168" fontId="22" fillId="0" borderId="0" xfId="0" applyNumberFormat="1" applyFont="1"/>
    <xf numFmtId="0" fontId="8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e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'Exer 2.1'!$B$3</c:f>
              <c:strCache>
                <c:ptCount val="1"/>
                <c:pt idx="0">
                  <c:v>INFL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'Exer 2.1'!$A$4:$A$87</c:f>
              <c:strCache>
                <c:ptCount val="84"/>
                <c:pt idx="0">
                  <c:v>2005M05</c:v>
                </c:pt>
                <c:pt idx="1">
                  <c:v>2005M06</c:v>
                </c:pt>
                <c:pt idx="2">
                  <c:v>2005M07</c:v>
                </c:pt>
                <c:pt idx="3">
                  <c:v>2005M08</c:v>
                </c:pt>
                <c:pt idx="4">
                  <c:v>2005M09</c:v>
                </c:pt>
                <c:pt idx="5">
                  <c:v>2005M10</c:v>
                </c:pt>
                <c:pt idx="6">
                  <c:v>2005M11</c:v>
                </c:pt>
                <c:pt idx="7">
                  <c:v>2005M12</c:v>
                </c:pt>
                <c:pt idx="8">
                  <c:v>2006M01</c:v>
                </c:pt>
                <c:pt idx="9">
                  <c:v>2006M02</c:v>
                </c:pt>
                <c:pt idx="10">
                  <c:v>2006M03</c:v>
                </c:pt>
                <c:pt idx="11">
                  <c:v>2006M04</c:v>
                </c:pt>
                <c:pt idx="12">
                  <c:v>2006M05</c:v>
                </c:pt>
                <c:pt idx="13">
                  <c:v>2006M06</c:v>
                </c:pt>
                <c:pt idx="14">
                  <c:v>2006M07</c:v>
                </c:pt>
                <c:pt idx="15">
                  <c:v>2006M08</c:v>
                </c:pt>
                <c:pt idx="16">
                  <c:v>2006M09</c:v>
                </c:pt>
                <c:pt idx="17">
                  <c:v>2006M10</c:v>
                </c:pt>
                <c:pt idx="18">
                  <c:v>2006M11</c:v>
                </c:pt>
                <c:pt idx="19">
                  <c:v>2006M12</c:v>
                </c:pt>
                <c:pt idx="20">
                  <c:v>2007M01</c:v>
                </c:pt>
                <c:pt idx="21">
                  <c:v>2007M02</c:v>
                </c:pt>
                <c:pt idx="22">
                  <c:v>2007M03</c:v>
                </c:pt>
                <c:pt idx="23">
                  <c:v>2007M04</c:v>
                </c:pt>
                <c:pt idx="24">
                  <c:v>2007M05</c:v>
                </c:pt>
                <c:pt idx="25">
                  <c:v>2007M06</c:v>
                </c:pt>
                <c:pt idx="26">
                  <c:v>2007M07</c:v>
                </c:pt>
                <c:pt idx="27">
                  <c:v>2007M08</c:v>
                </c:pt>
                <c:pt idx="28">
                  <c:v>2007M09</c:v>
                </c:pt>
                <c:pt idx="29">
                  <c:v>2007M10</c:v>
                </c:pt>
                <c:pt idx="30">
                  <c:v>2007M11</c:v>
                </c:pt>
                <c:pt idx="31">
                  <c:v>2007M12</c:v>
                </c:pt>
                <c:pt idx="32">
                  <c:v>2008M01</c:v>
                </c:pt>
                <c:pt idx="33">
                  <c:v>2008M02</c:v>
                </c:pt>
                <c:pt idx="34">
                  <c:v>2008M03</c:v>
                </c:pt>
                <c:pt idx="35">
                  <c:v>2008M04</c:v>
                </c:pt>
                <c:pt idx="36">
                  <c:v>2008M05</c:v>
                </c:pt>
                <c:pt idx="37">
                  <c:v>2008M06</c:v>
                </c:pt>
                <c:pt idx="38">
                  <c:v>2008M07</c:v>
                </c:pt>
                <c:pt idx="39">
                  <c:v>2008M08</c:v>
                </c:pt>
                <c:pt idx="40">
                  <c:v>2008M09</c:v>
                </c:pt>
                <c:pt idx="41">
                  <c:v>2008M10</c:v>
                </c:pt>
                <c:pt idx="42">
                  <c:v>2008M11</c:v>
                </c:pt>
                <c:pt idx="43">
                  <c:v>2008M12</c:v>
                </c:pt>
                <c:pt idx="44">
                  <c:v>2009M01</c:v>
                </c:pt>
                <c:pt idx="45">
                  <c:v>2009M02</c:v>
                </c:pt>
                <c:pt idx="46">
                  <c:v>2009M03</c:v>
                </c:pt>
                <c:pt idx="47">
                  <c:v>2009M04</c:v>
                </c:pt>
                <c:pt idx="48">
                  <c:v>2009M05</c:v>
                </c:pt>
                <c:pt idx="49">
                  <c:v>2009M06</c:v>
                </c:pt>
                <c:pt idx="50">
                  <c:v>2009M07</c:v>
                </c:pt>
                <c:pt idx="51">
                  <c:v>2009M08</c:v>
                </c:pt>
                <c:pt idx="52">
                  <c:v>2009M09</c:v>
                </c:pt>
                <c:pt idx="53">
                  <c:v>2009M10</c:v>
                </c:pt>
                <c:pt idx="54">
                  <c:v>2009M11</c:v>
                </c:pt>
                <c:pt idx="55">
                  <c:v>2009M12</c:v>
                </c:pt>
                <c:pt idx="56">
                  <c:v>2010M01</c:v>
                </c:pt>
                <c:pt idx="57">
                  <c:v>2010M02</c:v>
                </c:pt>
                <c:pt idx="58">
                  <c:v>2010M03</c:v>
                </c:pt>
                <c:pt idx="59">
                  <c:v>2010M04</c:v>
                </c:pt>
                <c:pt idx="60">
                  <c:v>2010M05</c:v>
                </c:pt>
                <c:pt idx="61">
                  <c:v>2010M06</c:v>
                </c:pt>
                <c:pt idx="62">
                  <c:v>2010M07</c:v>
                </c:pt>
                <c:pt idx="63">
                  <c:v>2010M08</c:v>
                </c:pt>
                <c:pt idx="64">
                  <c:v>2010M09</c:v>
                </c:pt>
                <c:pt idx="65">
                  <c:v>2010M10</c:v>
                </c:pt>
                <c:pt idx="66">
                  <c:v>2010M11</c:v>
                </c:pt>
                <c:pt idx="67">
                  <c:v>2010M12</c:v>
                </c:pt>
                <c:pt idx="68">
                  <c:v>2011M01</c:v>
                </c:pt>
                <c:pt idx="69">
                  <c:v>2011M02</c:v>
                </c:pt>
                <c:pt idx="70">
                  <c:v>2011M03</c:v>
                </c:pt>
                <c:pt idx="71">
                  <c:v>2011M04</c:v>
                </c:pt>
                <c:pt idx="72">
                  <c:v>2011M05</c:v>
                </c:pt>
                <c:pt idx="73">
                  <c:v>2011M06</c:v>
                </c:pt>
                <c:pt idx="74">
                  <c:v>2011M07</c:v>
                </c:pt>
                <c:pt idx="75">
                  <c:v>2011M08</c:v>
                </c:pt>
                <c:pt idx="76">
                  <c:v>2011M09</c:v>
                </c:pt>
                <c:pt idx="77">
                  <c:v>2011M10</c:v>
                </c:pt>
                <c:pt idx="78">
                  <c:v>2011M11</c:v>
                </c:pt>
                <c:pt idx="79">
                  <c:v>2011M12</c:v>
                </c:pt>
                <c:pt idx="80">
                  <c:v>2012M01</c:v>
                </c:pt>
                <c:pt idx="81">
                  <c:v>2012M02</c:v>
                </c:pt>
                <c:pt idx="82">
                  <c:v>2012M03</c:v>
                </c:pt>
                <c:pt idx="83">
                  <c:v>2012M04</c:v>
                </c:pt>
              </c:strCache>
            </c:strRef>
          </c:cat>
          <c:val>
            <c:numRef>
              <c:f>'Exer 2.1'!$B$4:$B$87</c:f>
              <c:numCache>
                <c:formatCode>General</c:formatCode>
                <c:ptCount val="84"/>
                <c:pt idx="0">
                  <c:v>1.822802</c:v>
                </c:pt>
                <c:pt idx="1">
                  <c:v>1.6203700000000001</c:v>
                </c:pt>
                <c:pt idx="2">
                  <c:v>2.1203750000000001</c:v>
                </c:pt>
                <c:pt idx="3">
                  <c:v>2.593372</c:v>
                </c:pt>
                <c:pt idx="4">
                  <c:v>2.872671</c:v>
                </c:pt>
                <c:pt idx="5">
                  <c:v>2.7000220000000001</c:v>
                </c:pt>
                <c:pt idx="6">
                  <c:v>2.5646650000000002</c:v>
                </c:pt>
                <c:pt idx="7">
                  <c:v>2.5846019999999998</c:v>
                </c:pt>
                <c:pt idx="8">
                  <c:v>2.6952699999999998</c:v>
                </c:pt>
                <c:pt idx="9">
                  <c:v>2.9495930000000001</c:v>
                </c:pt>
                <c:pt idx="10">
                  <c:v>3.9047930000000002</c:v>
                </c:pt>
                <c:pt idx="11">
                  <c:v>3.7258960000000001</c:v>
                </c:pt>
                <c:pt idx="12">
                  <c:v>3.7430829999999999</c:v>
                </c:pt>
                <c:pt idx="13">
                  <c:v>3.6771880000000001</c:v>
                </c:pt>
                <c:pt idx="14">
                  <c:v>3.1253380000000002</c:v>
                </c:pt>
                <c:pt idx="15">
                  <c:v>2.851896</c:v>
                </c:pt>
                <c:pt idx="16">
                  <c:v>3.083558</c:v>
                </c:pt>
                <c:pt idx="17">
                  <c:v>2.671961</c:v>
                </c:pt>
                <c:pt idx="18">
                  <c:v>2.3723019999999999</c:v>
                </c:pt>
                <c:pt idx="19">
                  <c:v>2.5088080000000001</c:v>
                </c:pt>
                <c:pt idx="20">
                  <c:v>2.5709689999999998</c:v>
                </c:pt>
                <c:pt idx="21">
                  <c:v>2.3519350000000001</c:v>
                </c:pt>
                <c:pt idx="22">
                  <c:v>2.32239</c:v>
                </c:pt>
                <c:pt idx="23">
                  <c:v>2.7413090000000002</c:v>
                </c:pt>
                <c:pt idx="24">
                  <c:v>2.447187</c:v>
                </c:pt>
                <c:pt idx="25">
                  <c:v>2.437748</c:v>
                </c:pt>
                <c:pt idx="26">
                  <c:v>2.3804530000000002</c:v>
                </c:pt>
                <c:pt idx="27">
                  <c:v>2.0586069999999999</c:v>
                </c:pt>
                <c:pt idx="28">
                  <c:v>2.081372</c:v>
                </c:pt>
                <c:pt idx="29">
                  <c:v>2.5710700000000002</c:v>
                </c:pt>
                <c:pt idx="30">
                  <c:v>2.7974950000000001</c:v>
                </c:pt>
                <c:pt idx="31">
                  <c:v>2.676526</c:v>
                </c:pt>
                <c:pt idx="32">
                  <c:v>2.8407309999999999</c:v>
                </c:pt>
                <c:pt idx="33">
                  <c:v>2.8619180000000002</c:v>
                </c:pt>
                <c:pt idx="34">
                  <c:v>3.0950169999999999</c:v>
                </c:pt>
                <c:pt idx="35">
                  <c:v>2.4841549999999999</c:v>
                </c:pt>
                <c:pt idx="36">
                  <c:v>2.7868520000000001</c:v>
                </c:pt>
                <c:pt idx="37">
                  <c:v>3.350015</c:v>
                </c:pt>
                <c:pt idx="38">
                  <c:v>3.0420980000000002</c:v>
                </c:pt>
                <c:pt idx="39">
                  <c:v>3.0153340000000002</c:v>
                </c:pt>
                <c:pt idx="40">
                  <c:v>3.104508</c:v>
                </c:pt>
                <c:pt idx="41">
                  <c:v>2.3843489999999998</c:v>
                </c:pt>
                <c:pt idx="42">
                  <c:v>1.3809910000000001</c:v>
                </c:pt>
                <c:pt idx="43">
                  <c:v>0.78101200000000004</c:v>
                </c:pt>
                <c:pt idx="44">
                  <c:v>0.253884</c:v>
                </c:pt>
                <c:pt idx="45">
                  <c:v>0.19293299999999999</c:v>
                </c:pt>
                <c:pt idx="46">
                  <c:v>-0.48033599999999999</c:v>
                </c:pt>
                <c:pt idx="47">
                  <c:v>-0.548628</c:v>
                </c:pt>
                <c:pt idx="48">
                  <c:v>-1.1719139999999999</c:v>
                </c:pt>
                <c:pt idx="49">
                  <c:v>-1.5910660000000001</c:v>
                </c:pt>
                <c:pt idx="50">
                  <c:v>-1.5407550000000001</c:v>
                </c:pt>
                <c:pt idx="51">
                  <c:v>-1.3286709999999999</c:v>
                </c:pt>
                <c:pt idx="52">
                  <c:v>-1.659545</c:v>
                </c:pt>
                <c:pt idx="53">
                  <c:v>-1.4629779999999999</c:v>
                </c:pt>
                <c:pt idx="54">
                  <c:v>-0.59094599999999997</c:v>
                </c:pt>
                <c:pt idx="55">
                  <c:v>-5.0321999999999999E-2</c:v>
                </c:pt>
                <c:pt idx="56">
                  <c:v>0.121556</c:v>
                </c:pt>
                <c:pt idx="57">
                  <c:v>0.20269599999999999</c:v>
                </c:pt>
                <c:pt idx="58">
                  <c:v>0.57315199999999999</c:v>
                </c:pt>
                <c:pt idx="59">
                  <c:v>0.72216599999999997</c:v>
                </c:pt>
                <c:pt idx="60">
                  <c:v>1.0551699999999999</c:v>
                </c:pt>
                <c:pt idx="61">
                  <c:v>1.1749350000000001</c:v>
                </c:pt>
                <c:pt idx="62">
                  <c:v>1.8879349999999999</c:v>
                </c:pt>
                <c:pt idx="63">
                  <c:v>1.9742839999999999</c:v>
                </c:pt>
                <c:pt idx="64">
                  <c:v>1.9704930000000001</c:v>
                </c:pt>
                <c:pt idx="65">
                  <c:v>2.3532980000000001</c:v>
                </c:pt>
                <c:pt idx="66">
                  <c:v>2.2770779999999999</c:v>
                </c:pt>
                <c:pt idx="67">
                  <c:v>2.5173700000000001</c:v>
                </c:pt>
                <c:pt idx="68">
                  <c:v>3.6017809999999999</c:v>
                </c:pt>
                <c:pt idx="69">
                  <c:v>3.5602309999999999</c:v>
                </c:pt>
                <c:pt idx="70">
                  <c:v>4.019196</c:v>
                </c:pt>
                <c:pt idx="71">
                  <c:v>4.0430190000000001</c:v>
                </c:pt>
                <c:pt idx="72">
                  <c:v>3.8385039999999999</c:v>
                </c:pt>
                <c:pt idx="73">
                  <c:v>3.4044669999999999</c:v>
                </c:pt>
                <c:pt idx="74">
                  <c:v>3.151011</c:v>
                </c:pt>
                <c:pt idx="75">
                  <c:v>2.9090549999999999</c:v>
                </c:pt>
                <c:pt idx="76">
                  <c:v>3.5477159999999999</c:v>
                </c:pt>
                <c:pt idx="77">
                  <c:v>4.1938029999999999</c:v>
                </c:pt>
                <c:pt idx="78">
                  <c:v>3.9404979999999998</c:v>
                </c:pt>
                <c:pt idx="79">
                  <c:v>3.614576</c:v>
                </c:pt>
                <c:pt idx="80">
                  <c:v>3.5058590000000001</c:v>
                </c:pt>
                <c:pt idx="81">
                  <c:v>3.6038679999999998</c:v>
                </c:pt>
                <c:pt idx="82">
                  <c:v>3.1526339999999999</c:v>
                </c:pt>
                <c:pt idx="83">
                  <c:v>3.00536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41-4C02-8527-A4978B2CC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104080"/>
        <c:axId val="534103752"/>
      </c:lineChart>
      <c:catAx>
        <c:axId val="53410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34103752"/>
        <c:crosses val="autoZero"/>
        <c:auto val="1"/>
        <c:lblAlgn val="ctr"/>
        <c:lblOffset val="100"/>
        <c:noMultiLvlLbl val="0"/>
      </c:catAx>
      <c:valAx>
        <c:axId val="534103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3410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'Exer 3.1b'!$B$2</c:f>
              <c:strCache>
                <c:ptCount val="1"/>
                <c:pt idx="0">
                  <c:v>Y (FARO)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'Exer 3.1b'!$A$3:$A$122</c:f>
              <c:strCache>
                <c:ptCount val="120"/>
                <c:pt idx="0">
                  <c:v>2004M01</c:v>
                </c:pt>
                <c:pt idx="1">
                  <c:v>2004M02</c:v>
                </c:pt>
                <c:pt idx="2">
                  <c:v>2004M03</c:v>
                </c:pt>
                <c:pt idx="3">
                  <c:v>2004M04</c:v>
                </c:pt>
                <c:pt idx="4">
                  <c:v>2004M05</c:v>
                </c:pt>
                <c:pt idx="5">
                  <c:v>2004M06</c:v>
                </c:pt>
                <c:pt idx="6">
                  <c:v>2004M07</c:v>
                </c:pt>
                <c:pt idx="7">
                  <c:v>2004M08</c:v>
                </c:pt>
                <c:pt idx="8">
                  <c:v>2004M09</c:v>
                </c:pt>
                <c:pt idx="9">
                  <c:v>2004M10</c:v>
                </c:pt>
                <c:pt idx="10">
                  <c:v>2004M11</c:v>
                </c:pt>
                <c:pt idx="11">
                  <c:v>2004M12</c:v>
                </c:pt>
                <c:pt idx="12">
                  <c:v>2005M01</c:v>
                </c:pt>
                <c:pt idx="13">
                  <c:v>2005M02</c:v>
                </c:pt>
                <c:pt idx="14">
                  <c:v>2005M03</c:v>
                </c:pt>
                <c:pt idx="15">
                  <c:v>2005M04</c:v>
                </c:pt>
                <c:pt idx="16">
                  <c:v>2005M05</c:v>
                </c:pt>
                <c:pt idx="17">
                  <c:v>2005M06</c:v>
                </c:pt>
                <c:pt idx="18">
                  <c:v>2005M07</c:v>
                </c:pt>
                <c:pt idx="19">
                  <c:v>2005M08</c:v>
                </c:pt>
                <c:pt idx="20">
                  <c:v>2005M09</c:v>
                </c:pt>
                <c:pt idx="21">
                  <c:v>2005M10</c:v>
                </c:pt>
                <c:pt idx="22">
                  <c:v>2005M11</c:v>
                </c:pt>
                <c:pt idx="23">
                  <c:v>2005M12</c:v>
                </c:pt>
                <c:pt idx="24">
                  <c:v>2006M01</c:v>
                </c:pt>
                <c:pt idx="25">
                  <c:v>2006M02</c:v>
                </c:pt>
                <c:pt idx="26">
                  <c:v>2006M03</c:v>
                </c:pt>
                <c:pt idx="27">
                  <c:v>2006M04</c:v>
                </c:pt>
                <c:pt idx="28">
                  <c:v>2006M05</c:v>
                </c:pt>
                <c:pt idx="29">
                  <c:v>2006M06</c:v>
                </c:pt>
                <c:pt idx="30">
                  <c:v>2006M07</c:v>
                </c:pt>
                <c:pt idx="31">
                  <c:v>2006M08</c:v>
                </c:pt>
                <c:pt idx="32">
                  <c:v>2006M09</c:v>
                </c:pt>
                <c:pt idx="33">
                  <c:v>2006M10</c:v>
                </c:pt>
                <c:pt idx="34">
                  <c:v>2006M11</c:v>
                </c:pt>
                <c:pt idx="35">
                  <c:v>2006M12</c:v>
                </c:pt>
                <c:pt idx="36">
                  <c:v>2007M01</c:v>
                </c:pt>
                <c:pt idx="37">
                  <c:v>2007M02</c:v>
                </c:pt>
                <c:pt idx="38">
                  <c:v>2007M03</c:v>
                </c:pt>
                <c:pt idx="39">
                  <c:v>2007M04</c:v>
                </c:pt>
                <c:pt idx="40">
                  <c:v>2007M05</c:v>
                </c:pt>
                <c:pt idx="41">
                  <c:v>2007M06</c:v>
                </c:pt>
                <c:pt idx="42">
                  <c:v>2007M07</c:v>
                </c:pt>
                <c:pt idx="43">
                  <c:v>2007M08</c:v>
                </c:pt>
                <c:pt idx="44">
                  <c:v>2007M09</c:v>
                </c:pt>
                <c:pt idx="45">
                  <c:v>2007M10</c:v>
                </c:pt>
                <c:pt idx="46">
                  <c:v>2007M11</c:v>
                </c:pt>
                <c:pt idx="47">
                  <c:v>2007M12</c:v>
                </c:pt>
                <c:pt idx="48">
                  <c:v>2008M01</c:v>
                </c:pt>
                <c:pt idx="49">
                  <c:v>2008M02</c:v>
                </c:pt>
                <c:pt idx="50">
                  <c:v>2008M03</c:v>
                </c:pt>
                <c:pt idx="51">
                  <c:v>2008M04</c:v>
                </c:pt>
                <c:pt idx="52">
                  <c:v>2008M05</c:v>
                </c:pt>
                <c:pt idx="53">
                  <c:v>2008M06</c:v>
                </c:pt>
                <c:pt idx="54">
                  <c:v>2008M07</c:v>
                </c:pt>
                <c:pt idx="55">
                  <c:v>2008M08</c:v>
                </c:pt>
                <c:pt idx="56">
                  <c:v>2008M09</c:v>
                </c:pt>
                <c:pt idx="57">
                  <c:v>2008M10</c:v>
                </c:pt>
                <c:pt idx="58">
                  <c:v>2008M11</c:v>
                </c:pt>
                <c:pt idx="59">
                  <c:v>2008M12</c:v>
                </c:pt>
                <c:pt idx="60">
                  <c:v>2009M01</c:v>
                </c:pt>
                <c:pt idx="61">
                  <c:v>2009M02</c:v>
                </c:pt>
                <c:pt idx="62">
                  <c:v>2009M03</c:v>
                </c:pt>
                <c:pt idx="63">
                  <c:v>2009M04</c:v>
                </c:pt>
                <c:pt idx="64">
                  <c:v>2009M05</c:v>
                </c:pt>
                <c:pt idx="65">
                  <c:v>2009M06</c:v>
                </c:pt>
                <c:pt idx="66">
                  <c:v>2009M07</c:v>
                </c:pt>
                <c:pt idx="67">
                  <c:v>2009M08</c:v>
                </c:pt>
                <c:pt idx="68">
                  <c:v>2009M09</c:v>
                </c:pt>
                <c:pt idx="69">
                  <c:v>2009M10</c:v>
                </c:pt>
                <c:pt idx="70">
                  <c:v>2009M11</c:v>
                </c:pt>
                <c:pt idx="71">
                  <c:v>2009M12</c:v>
                </c:pt>
                <c:pt idx="72">
                  <c:v>2010M01</c:v>
                </c:pt>
                <c:pt idx="73">
                  <c:v>2010M02</c:v>
                </c:pt>
                <c:pt idx="74">
                  <c:v>2010M03</c:v>
                </c:pt>
                <c:pt idx="75">
                  <c:v>2010M04</c:v>
                </c:pt>
                <c:pt idx="76">
                  <c:v>2010M05</c:v>
                </c:pt>
                <c:pt idx="77">
                  <c:v>2010M06</c:v>
                </c:pt>
                <c:pt idx="78">
                  <c:v>2010M07</c:v>
                </c:pt>
                <c:pt idx="79">
                  <c:v>2010M08</c:v>
                </c:pt>
                <c:pt idx="80">
                  <c:v>2010M09</c:v>
                </c:pt>
                <c:pt idx="81">
                  <c:v>2010M10</c:v>
                </c:pt>
                <c:pt idx="82">
                  <c:v>2010M11</c:v>
                </c:pt>
                <c:pt idx="83">
                  <c:v>2010M12</c:v>
                </c:pt>
                <c:pt idx="84">
                  <c:v>2011M01</c:v>
                </c:pt>
                <c:pt idx="85">
                  <c:v>2011M02</c:v>
                </c:pt>
                <c:pt idx="86">
                  <c:v>2011M03</c:v>
                </c:pt>
                <c:pt idx="87">
                  <c:v>2011M04</c:v>
                </c:pt>
                <c:pt idx="88">
                  <c:v>2011M05</c:v>
                </c:pt>
                <c:pt idx="89">
                  <c:v>2011M06</c:v>
                </c:pt>
                <c:pt idx="90">
                  <c:v>2011M07</c:v>
                </c:pt>
                <c:pt idx="91">
                  <c:v>2011M08</c:v>
                </c:pt>
                <c:pt idx="92">
                  <c:v>2011M09</c:v>
                </c:pt>
                <c:pt idx="93">
                  <c:v>2011M10</c:v>
                </c:pt>
                <c:pt idx="94">
                  <c:v>2011M11</c:v>
                </c:pt>
                <c:pt idx="95">
                  <c:v>2011M12</c:v>
                </c:pt>
                <c:pt idx="96">
                  <c:v>2012M01</c:v>
                </c:pt>
                <c:pt idx="97">
                  <c:v>2012M02</c:v>
                </c:pt>
                <c:pt idx="98">
                  <c:v>2012M03</c:v>
                </c:pt>
                <c:pt idx="99">
                  <c:v>2012M04</c:v>
                </c:pt>
                <c:pt idx="100">
                  <c:v>2012M05</c:v>
                </c:pt>
                <c:pt idx="101">
                  <c:v>2012M06</c:v>
                </c:pt>
                <c:pt idx="102">
                  <c:v>2012M07</c:v>
                </c:pt>
                <c:pt idx="103">
                  <c:v>2012M08</c:v>
                </c:pt>
                <c:pt idx="104">
                  <c:v>2012M09</c:v>
                </c:pt>
                <c:pt idx="105">
                  <c:v>2012M10</c:v>
                </c:pt>
                <c:pt idx="106">
                  <c:v>2012M11</c:v>
                </c:pt>
                <c:pt idx="107">
                  <c:v>2012M12</c:v>
                </c:pt>
                <c:pt idx="108">
                  <c:v>2013M01</c:v>
                </c:pt>
                <c:pt idx="109">
                  <c:v>2013M02</c:v>
                </c:pt>
                <c:pt idx="110">
                  <c:v>2013M03</c:v>
                </c:pt>
                <c:pt idx="111">
                  <c:v>2013M04</c:v>
                </c:pt>
                <c:pt idx="112">
                  <c:v>2013M05</c:v>
                </c:pt>
                <c:pt idx="113">
                  <c:v>2013M06</c:v>
                </c:pt>
                <c:pt idx="114">
                  <c:v>2013M07</c:v>
                </c:pt>
                <c:pt idx="115">
                  <c:v>2013M08</c:v>
                </c:pt>
                <c:pt idx="116">
                  <c:v>2013M09</c:v>
                </c:pt>
                <c:pt idx="117">
                  <c:v>2013M10</c:v>
                </c:pt>
                <c:pt idx="118">
                  <c:v>2013M11</c:v>
                </c:pt>
                <c:pt idx="119">
                  <c:v>2013M12</c:v>
                </c:pt>
              </c:strCache>
            </c:strRef>
          </c:cat>
          <c:val>
            <c:numRef>
              <c:f>'Exer 3.1b'!$B$3:$B$122</c:f>
              <c:numCache>
                <c:formatCode>General</c:formatCode>
                <c:ptCount val="120"/>
                <c:pt idx="0">
                  <c:v>661</c:v>
                </c:pt>
                <c:pt idx="1">
                  <c:v>755</c:v>
                </c:pt>
                <c:pt idx="2">
                  <c:v>893</c:v>
                </c:pt>
                <c:pt idx="3">
                  <c:v>1343</c:v>
                </c:pt>
                <c:pt idx="4">
                  <c:v>1727</c:v>
                </c:pt>
                <c:pt idx="5">
                  <c:v>1901</c:v>
                </c:pt>
                <c:pt idx="6">
                  <c:v>1986</c:v>
                </c:pt>
                <c:pt idx="7">
                  <c:v>1947</c:v>
                </c:pt>
                <c:pt idx="8">
                  <c:v>1820</c:v>
                </c:pt>
                <c:pt idx="9">
                  <c:v>1658</c:v>
                </c:pt>
                <c:pt idx="10">
                  <c:v>722</c:v>
                </c:pt>
                <c:pt idx="11">
                  <c:v>651</c:v>
                </c:pt>
                <c:pt idx="12">
                  <c:v>690</c:v>
                </c:pt>
                <c:pt idx="13">
                  <c:v>721</c:v>
                </c:pt>
                <c:pt idx="14">
                  <c:v>972</c:v>
                </c:pt>
                <c:pt idx="15">
                  <c:v>1332</c:v>
                </c:pt>
                <c:pt idx="16">
                  <c:v>1772</c:v>
                </c:pt>
                <c:pt idx="17">
                  <c:v>1873</c:v>
                </c:pt>
                <c:pt idx="18">
                  <c:v>2108</c:v>
                </c:pt>
                <c:pt idx="19">
                  <c:v>2013</c:v>
                </c:pt>
                <c:pt idx="20">
                  <c:v>1916</c:v>
                </c:pt>
                <c:pt idx="21">
                  <c:v>1779</c:v>
                </c:pt>
                <c:pt idx="22">
                  <c:v>875</c:v>
                </c:pt>
                <c:pt idx="23">
                  <c:v>761</c:v>
                </c:pt>
                <c:pt idx="24">
                  <c:v>755</c:v>
                </c:pt>
                <c:pt idx="25">
                  <c:v>842</c:v>
                </c:pt>
                <c:pt idx="26">
                  <c:v>1055</c:v>
                </c:pt>
                <c:pt idx="27">
                  <c:v>1505</c:v>
                </c:pt>
                <c:pt idx="28">
                  <c:v>1933</c:v>
                </c:pt>
                <c:pt idx="29">
                  <c:v>2041</c:v>
                </c:pt>
                <c:pt idx="30">
                  <c:v>2272</c:v>
                </c:pt>
                <c:pt idx="31">
                  <c:v>2255</c:v>
                </c:pt>
                <c:pt idx="32">
                  <c:v>2074</c:v>
                </c:pt>
                <c:pt idx="33">
                  <c:v>1836</c:v>
                </c:pt>
                <c:pt idx="34">
                  <c:v>995</c:v>
                </c:pt>
                <c:pt idx="35">
                  <c:v>884</c:v>
                </c:pt>
                <c:pt idx="36">
                  <c:v>876</c:v>
                </c:pt>
                <c:pt idx="37">
                  <c:v>915</c:v>
                </c:pt>
                <c:pt idx="38">
                  <c:v>1235</c:v>
                </c:pt>
                <c:pt idx="39">
                  <c:v>1649</c:v>
                </c:pt>
                <c:pt idx="40">
                  <c:v>2120</c:v>
                </c:pt>
                <c:pt idx="41">
                  <c:v>2240</c:v>
                </c:pt>
                <c:pt idx="42">
                  <c:v>2449</c:v>
                </c:pt>
                <c:pt idx="43">
                  <c:v>2487</c:v>
                </c:pt>
                <c:pt idx="44">
                  <c:v>2245</c:v>
                </c:pt>
                <c:pt idx="45">
                  <c:v>1942</c:v>
                </c:pt>
                <c:pt idx="46">
                  <c:v>885</c:v>
                </c:pt>
                <c:pt idx="47">
                  <c:v>820</c:v>
                </c:pt>
                <c:pt idx="48">
                  <c:v>759</c:v>
                </c:pt>
                <c:pt idx="49">
                  <c:v>840</c:v>
                </c:pt>
                <c:pt idx="50">
                  <c:v>1192</c:v>
                </c:pt>
                <c:pt idx="51">
                  <c:v>1659</c:v>
                </c:pt>
                <c:pt idx="52">
                  <c:v>2216</c:v>
                </c:pt>
                <c:pt idx="53">
                  <c:v>2198</c:v>
                </c:pt>
                <c:pt idx="54">
                  <c:v>2480</c:v>
                </c:pt>
                <c:pt idx="55">
                  <c:v>2486</c:v>
                </c:pt>
                <c:pt idx="56">
                  <c:v>2137</c:v>
                </c:pt>
                <c:pt idx="57">
                  <c:v>1945</c:v>
                </c:pt>
                <c:pt idx="58">
                  <c:v>929</c:v>
                </c:pt>
                <c:pt idx="59">
                  <c:v>729</c:v>
                </c:pt>
                <c:pt idx="60">
                  <c:v>727</c:v>
                </c:pt>
                <c:pt idx="61">
                  <c:v>719</c:v>
                </c:pt>
                <c:pt idx="62">
                  <c:v>945</c:v>
                </c:pt>
                <c:pt idx="63">
                  <c:v>1595</c:v>
                </c:pt>
                <c:pt idx="64">
                  <c:v>2044</c:v>
                </c:pt>
                <c:pt idx="65">
                  <c:v>2051</c:v>
                </c:pt>
                <c:pt idx="66">
                  <c:v>2344</c:v>
                </c:pt>
                <c:pt idx="67">
                  <c:v>2379</c:v>
                </c:pt>
                <c:pt idx="68">
                  <c:v>2071</c:v>
                </c:pt>
                <c:pt idx="69">
                  <c:v>1879</c:v>
                </c:pt>
                <c:pt idx="70">
                  <c:v>883</c:v>
                </c:pt>
                <c:pt idx="71">
                  <c:v>785</c:v>
                </c:pt>
                <c:pt idx="72">
                  <c:v>718</c:v>
                </c:pt>
                <c:pt idx="73">
                  <c:v>747</c:v>
                </c:pt>
                <c:pt idx="74">
                  <c:v>1002</c:v>
                </c:pt>
                <c:pt idx="75">
                  <c:v>1456</c:v>
                </c:pt>
                <c:pt idx="76">
                  <c:v>2127</c:v>
                </c:pt>
                <c:pt idx="77">
                  <c:v>2249</c:v>
                </c:pt>
                <c:pt idx="78">
                  <c:v>2695</c:v>
                </c:pt>
                <c:pt idx="79">
                  <c:v>2681</c:v>
                </c:pt>
                <c:pt idx="80">
                  <c:v>2289</c:v>
                </c:pt>
                <c:pt idx="81">
                  <c:v>2057</c:v>
                </c:pt>
                <c:pt idx="82">
                  <c:v>813</c:v>
                </c:pt>
                <c:pt idx="83">
                  <c:v>717</c:v>
                </c:pt>
                <c:pt idx="84">
                  <c:v>792</c:v>
                </c:pt>
                <c:pt idx="85">
                  <c:v>750</c:v>
                </c:pt>
                <c:pt idx="86">
                  <c:v>1071</c:v>
                </c:pt>
                <c:pt idx="87">
                  <c:v>1931</c:v>
                </c:pt>
                <c:pt idx="88">
                  <c:v>2219</c:v>
                </c:pt>
                <c:pt idx="89">
                  <c:v>2279</c:v>
                </c:pt>
                <c:pt idx="90">
                  <c:v>2733</c:v>
                </c:pt>
                <c:pt idx="91">
                  <c:v>2642</c:v>
                </c:pt>
                <c:pt idx="92">
                  <c:v>2359</c:v>
                </c:pt>
                <c:pt idx="93">
                  <c:v>2092</c:v>
                </c:pt>
                <c:pt idx="94">
                  <c:v>736</c:v>
                </c:pt>
                <c:pt idx="95">
                  <c:v>638</c:v>
                </c:pt>
                <c:pt idx="96">
                  <c:v>688</c:v>
                </c:pt>
                <c:pt idx="97">
                  <c:v>701</c:v>
                </c:pt>
                <c:pt idx="98">
                  <c:v>1090</c:v>
                </c:pt>
                <c:pt idx="99">
                  <c:v>1900</c:v>
                </c:pt>
                <c:pt idx="100">
                  <c:v>2088</c:v>
                </c:pt>
                <c:pt idx="101">
                  <c:v>2232</c:v>
                </c:pt>
                <c:pt idx="102">
                  <c:v>2633</c:v>
                </c:pt>
                <c:pt idx="103">
                  <c:v>2612</c:v>
                </c:pt>
                <c:pt idx="104">
                  <c:v>2245</c:v>
                </c:pt>
                <c:pt idx="105">
                  <c:v>2014</c:v>
                </c:pt>
                <c:pt idx="106">
                  <c:v>817</c:v>
                </c:pt>
                <c:pt idx="107">
                  <c:v>643</c:v>
                </c:pt>
                <c:pt idx="108">
                  <c:v>653</c:v>
                </c:pt>
                <c:pt idx="109">
                  <c:v>665</c:v>
                </c:pt>
                <c:pt idx="110">
                  <c:v>1087</c:v>
                </c:pt>
                <c:pt idx="111">
                  <c:v>1837</c:v>
                </c:pt>
                <c:pt idx="112">
                  <c:v>2239</c:v>
                </c:pt>
                <c:pt idx="113">
                  <c:v>2343</c:v>
                </c:pt>
                <c:pt idx="114">
                  <c:v>2806</c:v>
                </c:pt>
                <c:pt idx="115">
                  <c:v>2846</c:v>
                </c:pt>
                <c:pt idx="116">
                  <c:v>2387</c:v>
                </c:pt>
                <c:pt idx="117">
                  <c:v>2209</c:v>
                </c:pt>
                <c:pt idx="118">
                  <c:v>910</c:v>
                </c:pt>
                <c:pt idx="119">
                  <c:v>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8E-4D8E-8AFF-6861196B1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7284856"/>
        <c:axId val="987285184"/>
      </c:lineChart>
      <c:catAx>
        <c:axId val="98728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87285184"/>
        <c:crosses val="autoZero"/>
        <c:auto val="1"/>
        <c:lblAlgn val="ctr"/>
        <c:lblOffset val="100"/>
        <c:noMultiLvlLbl val="0"/>
      </c:catAx>
      <c:valAx>
        <c:axId val="98728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8728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'Exer 3.1b'!$J$2</c:f>
              <c:strCache>
                <c:ptCount val="1"/>
                <c:pt idx="0">
                  <c:v>St=MMT3(Rt)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'Exer 3.1b'!$A$3:$A$122</c:f>
              <c:strCache>
                <c:ptCount val="120"/>
                <c:pt idx="0">
                  <c:v>2004M01</c:v>
                </c:pt>
                <c:pt idx="1">
                  <c:v>2004M02</c:v>
                </c:pt>
                <c:pt idx="2">
                  <c:v>2004M03</c:v>
                </c:pt>
                <c:pt idx="3">
                  <c:v>2004M04</c:v>
                </c:pt>
                <c:pt idx="4">
                  <c:v>2004M05</c:v>
                </c:pt>
                <c:pt idx="5">
                  <c:v>2004M06</c:v>
                </c:pt>
                <c:pt idx="6">
                  <c:v>2004M07</c:v>
                </c:pt>
                <c:pt idx="7">
                  <c:v>2004M08</c:v>
                </c:pt>
                <c:pt idx="8">
                  <c:v>2004M09</c:v>
                </c:pt>
                <c:pt idx="9">
                  <c:v>2004M10</c:v>
                </c:pt>
                <c:pt idx="10">
                  <c:v>2004M11</c:v>
                </c:pt>
                <c:pt idx="11">
                  <c:v>2004M12</c:v>
                </c:pt>
                <c:pt idx="12">
                  <c:v>2005M01</c:v>
                </c:pt>
                <c:pt idx="13">
                  <c:v>2005M02</c:v>
                </c:pt>
                <c:pt idx="14">
                  <c:v>2005M03</c:v>
                </c:pt>
                <c:pt idx="15">
                  <c:v>2005M04</c:v>
                </c:pt>
                <c:pt idx="16">
                  <c:v>2005M05</c:v>
                </c:pt>
                <c:pt idx="17">
                  <c:v>2005M06</c:v>
                </c:pt>
                <c:pt idx="18">
                  <c:v>2005M07</c:v>
                </c:pt>
                <c:pt idx="19">
                  <c:v>2005M08</c:v>
                </c:pt>
                <c:pt idx="20">
                  <c:v>2005M09</c:v>
                </c:pt>
                <c:pt idx="21">
                  <c:v>2005M10</c:v>
                </c:pt>
                <c:pt idx="22">
                  <c:v>2005M11</c:v>
                </c:pt>
                <c:pt idx="23">
                  <c:v>2005M12</c:v>
                </c:pt>
                <c:pt idx="24">
                  <c:v>2006M01</c:v>
                </c:pt>
                <c:pt idx="25">
                  <c:v>2006M02</c:v>
                </c:pt>
                <c:pt idx="26">
                  <c:v>2006M03</c:v>
                </c:pt>
                <c:pt idx="27">
                  <c:v>2006M04</c:v>
                </c:pt>
                <c:pt idx="28">
                  <c:v>2006M05</c:v>
                </c:pt>
                <c:pt idx="29">
                  <c:v>2006M06</c:v>
                </c:pt>
                <c:pt idx="30">
                  <c:v>2006M07</c:v>
                </c:pt>
                <c:pt idx="31">
                  <c:v>2006M08</c:v>
                </c:pt>
                <c:pt idx="32">
                  <c:v>2006M09</c:v>
                </c:pt>
                <c:pt idx="33">
                  <c:v>2006M10</c:v>
                </c:pt>
                <c:pt idx="34">
                  <c:v>2006M11</c:v>
                </c:pt>
                <c:pt idx="35">
                  <c:v>2006M12</c:v>
                </c:pt>
                <c:pt idx="36">
                  <c:v>2007M01</c:v>
                </c:pt>
                <c:pt idx="37">
                  <c:v>2007M02</c:v>
                </c:pt>
                <c:pt idx="38">
                  <c:v>2007M03</c:v>
                </c:pt>
                <c:pt idx="39">
                  <c:v>2007M04</c:v>
                </c:pt>
                <c:pt idx="40">
                  <c:v>2007M05</c:v>
                </c:pt>
                <c:pt idx="41">
                  <c:v>2007M06</c:v>
                </c:pt>
                <c:pt idx="42">
                  <c:v>2007M07</c:v>
                </c:pt>
                <c:pt idx="43">
                  <c:v>2007M08</c:v>
                </c:pt>
                <c:pt idx="44">
                  <c:v>2007M09</c:v>
                </c:pt>
                <c:pt idx="45">
                  <c:v>2007M10</c:v>
                </c:pt>
                <c:pt idx="46">
                  <c:v>2007M11</c:v>
                </c:pt>
                <c:pt idx="47">
                  <c:v>2007M12</c:v>
                </c:pt>
                <c:pt idx="48">
                  <c:v>2008M01</c:v>
                </c:pt>
                <c:pt idx="49">
                  <c:v>2008M02</c:v>
                </c:pt>
                <c:pt idx="50">
                  <c:v>2008M03</c:v>
                </c:pt>
                <c:pt idx="51">
                  <c:v>2008M04</c:v>
                </c:pt>
                <c:pt idx="52">
                  <c:v>2008M05</c:v>
                </c:pt>
                <c:pt idx="53">
                  <c:v>2008M06</c:v>
                </c:pt>
                <c:pt idx="54">
                  <c:v>2008M07</c:v>
                </c:pt>
                <c:pt idx="55">
                  <c:v>2008M08</c:v>
                </c:pt>
                <c:pt idx="56">
                  <c:v>2008M09</c:v>
                </c:pt>
                <c:pt idx="57">
                  <c:v>2008M10</c:v>
                </c:pt>
                <c:pt idx="58">
                  <c:v>2008M11</c:v>
                </c:pt>
                <c:pt idx="59">
                  <c:v>2008M12</c:v>
                </c:pt>
                <c:pt idx="60">
                  <c:v>2009M01</c:v>
                </c:pt>
                <c:pt idx="61">
                  <c:v>2009M02</c:v>
                </c:pt>
                <c:pt idx="62">
                  <c:v>2009M03</c:v>
                </c:pt>
                <c:pt idx="63">
                  <c:v>2009M04</c:v>
                </c:pt>
                <c:pt idx="64">
                  <c:v>2009M05</c:v>
                </c:pt>
                <c:pt idx="65">
                  <c:v>2009M06</c:v>
                </c:pt>
                <c:pt idx="66">
                  <c:v>2009M07</c:v>
                </c:pt>
                <c:pt idx="67">
                  <c:v>2009M08</c:v>
                </c:pt>
                <c:pt idx="68">
                  <c:v>2009M09</c:v>
                </c:pt>
                <c:pt idx="69">
                  <c:v>2009M10</c:v>
                </c:pt>
                <c:pt idx="70">
                  <c:v>2009M11</c:v>
                </c:pt>
                <c:pt idx="71">
                  <c:v>2009M12</c:v>
                </c:pt>
                <c:pt idx="72">
                  <c:v>2010M01</c:v>
                </c:pt>
                <c:pt idx="73">
                  <c:v>2010M02</c:v>
                </c:pt>
                <c:pt idx="74">
                  <c:v>2010M03</c:v>
                </c:pt>
                <c:pt idx="75">
                  <c:v>2010M04</c:v>
                </c:pt>
                <c:pt idx="76">
                  <c:v>2010M05</c:v>
                </c:pt>
                <c:pt idx="77">
                  <c:v>2010M06</c:v>
                </c:pt>
                <c:pt idx="78">
                  <c:v>2010M07</c:v>
                </c:pt>
                <c:pt idx="79">
                  <c:v>2010M08</c:v>
                </c:pt>
                <c:pt idx="80">
                  <c:v>2010M09</c:v>
                </c:pt>
                <c:pt idx="81">
                  <c:v>2010M10</c:v>
                </c:pt>
                <c:pt idx="82">
                  <c:v>2010M11</c:v>
                </c:pt>
                <c:pt idx="83">
                  <c:v>2010M12</c:v>
                </c:pt>
                <c:pt idx="84">
                  <c:v>2011M01</c:v>
                </c:pt>
                <c:pt idx="85">
                  <c:v>2011M02</c:v>
                </c:pt>
                <c:pt idx="86">
                  <c:v>2011M03</c:v>
                </c:pt>
                <c:pt idx="87">
                  <c:v>2011M04</c:v>
                </c:pt>
                <c:pt idx="88">
                  <c:v>2011M05</c:v>
                </c:pt>
                <c:pt idx="89">
                  <c:v>2011M06</c:v>
                </c:pt>
                <c:pt idx="90">
                  <c:v>2011M07</c:v>
                </c:pt>
                <c:pt idx="91">
                  <c:v>2011M08</c:v>
                </c:pt>
                <c:pt idx="92">
                  <c:v>2011M09</c:v>
                </c:pt>
                <c:pt idx="93">
                  <c:v>2011M10</c:v>
                </c:pt>
                <c:pt idx="94">
                  <c:v>2011M11</c:v>
                </c:pt>
                <c:pt idx="95">
                  <c:v>2011M12</c:v>
                </c:pt>
                <c:pt idx="96">
                  <c:v>2012M01</c:v>
                </c:pt>
                <c:pt idx="97">
                  <c:v>2012M02</c:v>
                </c:pt>
                <c:pt idx="98">
                  <c:v>2012M03</c:v>
                </c:pt>
                <c:pt idx="99">
                  <c:v>2012M04</c:v>
                </c:pt>
                <c:pt idx="100">
                  <c:v>2012M05</c:v>
                </c:pt>
                <c:pt idx="101">
                  <c:v>2012M06</c:v>
                </c:pt>
                <c:pt idx="102">
                  <c:v>2012M07</c:v>
                </c:pt>
                <c:pt idx="103">
                  <c:v>2012M08</c:v>
                </c:pt>
                <c:pt idx="104">
                  <c:v>2012M09</c:v>
                </c:pt>
                <c:pt idx="105">
                  <c:v>2012M10</c:v>
                </c:pt>
                <c:pt idx="106">
                  <c:v>2012M11</c:v>
                </c:pt>
                <c:pt idx="107">
                  <c:v>2012M12</c:v>
                </c:pt>
                <c:pt idx="108">
                  <c:v>2013M01</c:v>
                </c:pt>
                <c:pt idx="109">
                  <c:v>2013M02</c:v>
                </c:pt>
                <c:pt idx="110">
                  <c:v>2013M03</c:v>
                </c:pt>
                <c:pt idx="111">
                  <c:v>2013M04</c:v>
                </c:pt>
                <c:pt idx="112">
                  <c:v>2013M05</c:v>
                </c:pt>
                <c:pt idx="113">
                  <c:v>2013M06</c:v>
                </c:pt>
                <c:pt idx="114">
                  <c:v>2013M07</c:v>
                </c:pt>
                <c:pt idx="115">
                  <c:v>2013M08</c:v>
                </c:pt>
                <c:pt idx="116">
                  <c:v>2013M09</c:v>
                </c:pt>
                <c:pt idx="117">
                  <c:v>2013M10</c:v>
                </c:pt>
                <c:pt idx="118">
                  <c:v>2013M11</c:v>
                </c:pt>
                <c:pt idx="119">
                  <c:v>2013M12</c:v>
                </c:pt>
              </c:strCache>
            </c:strRef>
          </c:cat>
          <c:val>
            <c:numRef>
              <c:f>'Exer 3.1b'!$J$3:$J$122</c:f>
              <c:numCache>
                <c:formatCode>0.000</c:formatCode>
                <c:ptCount val="120"/>
                <c:pt idx="0">
                  <c:v>0.51546757626765993</c:v>
                </c:pt>
                <c:pt idx="1">
                  <c:v>0.54769282769032912</c:v>
                </c:pt>
                <c:pt idx="2">
                  <c:v>0.66720563509430408</c:v>
                </c:pt>
                <c:pt idx="3">
                  <c:v>0.94893879562969607</c:v>
                </c:pt>
                <c:pt idx="4">
                  <c:v>1.2403680919678965</c:v>
                </c:pt>
                <c:pt idx="5">
                  <c:v>1.3636425104276437</c:v>
                </c:pt>
                <c:pt idx="6">
                  <c:v>1.4872148194690791</c:v>
                </c:pt>
                <c:pt idx="7">
                  <c:v>1.4444826053822775</c:v>
                </c:pt>
                <c:pt idx="8">
                  <c:v>1.3495535938183334</c:v>
                </c:pt>
                <c:pt idx="9">
                  <c:v>1.2255052705668448</c:v>
                </c:pt>
                <c:pt idx="10">
                  <c:v>0.57456843846424444</c:v>
                </c:pt>
                <c:pt idx="11">
                  <c:v>0.50752763585845173</c:v>
                </c:pt>
                <c:pt idx="12">
                  <c:v>0.5172565084724523</c:v>
                </c:pt>
                <c:pt idx="13">
                  <c:v>0.5485513807640422</c:v>
                </c:pt>
                <c:pt idx="14">
                  <c:v>0.69208161387962663</c:v>
                </c:pt>
                <c:pt idx="15">
                  <c:v>0.96580990673351363</c:v>
                </c:pt>
                <c:pt idx="16">
                  <c:v>1.2574586634934017</c:v>
                </c:pt>
                <c:pt idx="17">
                  <c:v>1.3521661596584935</c:v>
                </c:pt>
                <c:pt idx="18">
                  <c:v>1.4874794069766306</c:v>
                </c:pt>
                <c:pt idx="19">
                  <c:v>1.4510613550798073</c:v>
                </c:pt>
                <c:pt idx="20">
                  <c:v>1.3487178088653016</c:v>
                </c:pt>
                <c:pt idx="21">
                  <c:v>1.2145480657350047</c:v>
                </c:pt>
                <c:pt idx="22">
                  <c:v>0.58532671048527796</c:v>
                </c:pt>
                <c:pt idx="23">
                  <c:v>0.51671668956904571</c:v>
                </c:pt>
                <c:pt idx="24">
                  <c:v>0.51372788172932626</c:v>
                </c:pt>
                <c:pt idx="25">
                  <c:v>0.54889958828977958</c:v>
                </c:pt>
                <c:pt idx="26">
                  <c:v>0.70812987940056715</c:v>
                </c:pt>
                <c:pt idx="27">
                  <c:v>0.98171461961986317</c:v>
                </c:pt>
                <c:pt idx="28">
                  <c:v>1.2747969153502892</c:v>
                </c:pt>
                <c:pt idx="29">
                  <c:v>1.3460971101814345</c:v>
                </c:pt>
                <c:pt idx="30">
                  <c:v>1.4883164329208916</c:v>
                </c:pt>
                <c:pt idx="31">
                  <c:v>1.469925605041136</c:v>
                </c:pt>
                <c:pt idx="32">
                  <c:v>1.3458494387190749</c:v>
                </c:pt>
                <c:pt idx="33">
                  <c:v>1.2013639666000586</c:v>
                </c:pt>
                <c:pt idx="34">
                  <c:v>0.58805329884747193</c:v>
                </c:pt>
                <c:pt idx="35">
                  <c:v>0.51582343887463822</c:v>
                </c:pt>
                <c:pt idx="36">
                  <c:v>0.50548257703725086</c:v>
                </c:pt>
                <c:pt idx="37">
                  <c:v>0.53608383237599055</c:v>
                </c:pt>
                <c:pt idx="38">
                  <c:v>0.71343567165384036</c:v>
                </c:pt>
                <c:pt idx="39">
                  <c:v>0.99941921153065405</c:v>
                </c:pt>
                <c:pt idx="40">
                  <c:v>1.2978263564297605</c:v>
                </c:pt>
                <c:pt idx="41">
                  <c:v>1.3429100271439702</c:v>
                </c:pt>
                <c:pt idx="42">
                  <c:v>1.4967598466936629</c:v>
                </c:pt>
                <c:pt idx="43">
                  <c:v>1.4989383111347168</c:v>
                </c:pt>
                <c:pt idx="44">
                  <c:v>1.3470782560068424</c:v>
                </c:pt>
                <c:pt idx="45">
                  <c:v>1.199934901735686</c:v>
                </c:pt>
                <c:pt idx="46">
                  <c:v>0.58057948662537318</c:v>
                </c:pt>
                <c:pt idx="47">
                  <c:v>0.50634528865343942</c:v>
                </c:pt>
                <c:pt idx="48">
                  <c:v>0.4856540562696573</c:v>
                </c:pt>
                <c:pt idx="49">
                  <c:v>0.51253435954723392</c:v>
                </c:pt>
                <c:pt idx="50">
                  <c:v>0.69122104653898497</c:v>
                </c:pt>
                <c:pt idx="51">
                  <c:v>1.0066268309689648</c:v>
                </c:pt>
                <c:pt idx="52">
                  <c:v>1.3160890086535773</c:v>
                </c:pt>
                <c:pt idx="53">
                  <c:v>1.3469288166982392</c:v>
                </c:pt>
                <c:pt idx="54">
                  <c:v>1.5235841823085099</c:v>
                </c:pt>
                <c:pt idx="55">
                  <c:v>1.5350641181488562</c:v>
                </c:pt>
                <c:pt idx="56">
                  <c:v>1.3495923582803284</c:v>
                </c:pt>
                <c:pt idx="57">
                  <c:v>1.2093480505270304</c:v>
                </c:pt>
                <c:pt idx="58">
                  <c:v>0.56644880335888947</c:v>
                </c:pt>
                <c:pt idx="59">
                  <c:v>0.48680391355432656</c:v>
                </c:pt>
                <c:pt idx="60">
                  <c:v>0.47188253219466847</c:v>
                </c:pt>
                <c:pt idx="61">
                  <c:v>0.48362091440690047</c:v>
                </c:pt>
                <c:pt idx="62">
                  <c:v>0.65675907281314494</c:v>
                </c:pt>
                <c:pt idx="63">
                  <c:v>1.0223398642853989</c:v>
                </c:pt>
                <c:pt idx="64">
                  <c:v>1.3208859868354976</c:v>
                </c:pt>
                <c:pt idx="65">
                  <c:v>1.3509930900548748</c:v>
                </c:pt>
                <c:pt idx="66">
                  <c:v>1.5595447935642466</c:v>
                </c:pt>
                <c:pt idx="67">
                  <c:v>1.5644357536030529</c:v>
                </c:pt>
                <c:pt idx="68">
                  <c:v>1.3631613578448023</c:v>
                </c:pt>
                <c:pt idx="69">
                  <c:v>1.2247398139035359</c:v>
                </c:pt>
                <c:pt idx="70">
                  <c:v>0.53841089107800699</c:v>
                </c:pt>
                <c:pt idx="71">
                  <c:v>0.46487303631983035</c:v>
                </c:pt>
                <c:pt idx="72">
                  <c:v>0.45774632471021248</c:v>
                </c:pt>
                <c:pt idx="73">
                  <c:v>0.46168587078946877</c:v>
                </c:pt>
                <c:pt idx="74">
                  <c:v>0.63774421605836629</c:v>
                </c:pt>
                <c:pt idx="75">
                  <c:v>1.047008741174754</c:v>
                </c:pt>
                <c:pt idx="76">
                  <c:v>1.3123034784906928</c:v>
                </c:pt>
                <c:pt idx="77">
                  <c:v>1.3570987171637419</c:v>
                </c:pt>
                <c:pt idx="78">
                  <c:v>1.5985002423129879</c:v>
                </c:pt>
                <c:pt idx="79">
                  <c:v>1.5887360808531557</c:v>
                </c:pt>
                <c:pt idx="80">
                  <c:v>1.3781440576497679</c:v>
                </c:pt>
                <c:pt idx="81">
                  <c:v>1.2351102110443388</c:v>
                </c:pt>
                <c:pt idx="82">
                  <c:v>0.50758965501820719</c:v>
                </c:pt>
                <c:pt idx="83">
                  <c:v>0.43471167045962783</c:v>
                </c:pt>
                <c:pt idx="84">
                  <c:v>0.4457421233973472</c:v>
                </c:pt>
                <c:pt idx="85">
                  <c:v>0.44195304860447376</c:v>
                </c:pt>
                <c:pt idx="86">
                  <c:v>0.63550141850379138</c:v>
                </c:pt>
                <c:pt idx="87">
                  <c:v>1.0870021362523066</c:v>
                </c:pt>
                <c:pt idx="88">
                  <c:v>1.3016594675524367</c:v>
                </c:pt>
                <c:pt idx="89">
                  <c:v>1.3584909956638649</c:v>
                </c:pt>
                <c:pt idx="90">
                  <c:v>1.611887445604496</c:v>
                </c:pt>
                <c:pt idx="91">
                  <c:v>1.5858941612790394</c:v>
                </c:pt>
                <c:pt idx="92">
                  <c:v>1.3691497819270078</c:v>
                </c:pt>
                <c:pt idx="93">
                  <c:v>1.222630056724036</c:v>
                </c:pt>
                <c:pt idx="94">
                  <c:v>0.47908960108309023</c:v>
                </c:pt>
                <c:pt idx="95">
                  <c:v>0.40268821227877238</c:v>
                </c:pt>
                <c:pt idx="96">
                  <c:v>0.42875561846191895</c:v>
                </c:pt>
                <c:pt idx="97">
                  <c:v>0.42811494808755407</c:v>
                </c:pt>
                <c:pt idx="98">
                  <c:v>0.64526718823729023</c:v>
                </c:pt>
                <c:pt idx="99">
                  <c:v>1.1104916419451878</c:v>
                </c:pt>
                <c:pt idx="100">
                  <c:v>1.2946747760877455</c:v>
                </c:pt>
                <c:pt idx="101">
                  <c:v>1.3608448039667629</c:v>
                </c:pt>
                <c:pt idx="102">
                  <c:v>1.6125842608396432</c:v>
                </c:pt>
                <c:pt idx="103">
                  <c:v>1.5783217583602844</c:v>
                </c:pt>
                <c:pt idx="104">
                  <c:v>1.3442031530878229</c:v>
                </c:pt>
                <c:pt idx="105">
                  <c:v>1.2015086803210677</c:v>
                </c:pt>
                <c:pt idx="106">
                  <c:v>0.46984166828857538</c:v>
                </c:pt>
                <c:pt idx="107">
                  <c:v>0.3789038827415685</c:v>
                </c:pt>
                <c:pt idx="108">
                  <c:v>0.41376343707044527</c:v>
                </c:pt>
                <c:pt idx="109">
                  <c:v>0.41430181792083998</c:v>
                </c:pt>
                <c:pt idx="110">
                  <c:v>0.64837676246535014</c:v>
                </c:pt>
                <c:pt idx="111">
                  <c:v>1.1163156133541303</c:v>
                </c:pt>
                <c:pt idx="112">
                  <c:v>1.2965413601883151</c:v>
                </c:pt>
                <c:pt idx="113">
                  <c:v>1.360081994549668</c:v>
                </c:pt>
                <c:pt idx="114">
                  <c:v>1.6008316303828167</c:v>
                </c:pt>
                <c:pt idx="115">
                  <c:v>1.5554354514623221</c:v>
                </c:pt>
                <c:pt idx="116">
                  <c:v>1.2966932472631243</c:v>
                </c:pt>
                <c:pt idx="117">
                  <c:v>1.1620877453196803</c:v>
                </c:pt>
                <c:pt idx="118">
                  <c:v>0.46353043210126077</c:v>
                </c:pt>
                <c:pt idx="119">
                  <c:v>0.36071189523432778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84-4E25-A34F-84032576C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7284856"/>
        <c:axId val="987285184"/>
      </c:lineChart>
      <c:catAx>
        <c:axId val="98728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87285184"/>
        <c:crosses val="autoZero"/>
        <c:auto val="1"/>
        <c:lblAlgn val="ctr"/>
        <c:lblOffset val="100"/>
        <c:noMultiLvlLbl val="0"/>
      </c:catAx>
      <c:valAx>
        <c:axId val="98728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8728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'Exer 3.1b'!$H$2</c:f>
              <c:strCache>
                <c:ptCount val="1"/>
                <c:pt idx="0">
                  <c:v>Et corrigido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'Exer 3.1b'!$A$3:$A$122</c:f>
              <c:strCache>
                <c:ptCount val="120"/>
                <c:pt idx="0">
                  <c:v>2004M01</c:v>
                </c:pt>
                <c:pt idx="1">
                  <c:v>2004M02</c:v>
                </c:pt>
                <c:pt idx="2">
                  <c:v>2004M03</c:v>
                </c:pt>
                <c:pt idx="3">
                  <c:v>2004M04</c:v>
                </c:pt>
                <c:pt idx="4">
                  <c:v>2004M05</c:v>
                </c:pt>
                <c:pt idx="5">
                  <c:v>2004M06</c:v>
                </c:pt>
                <c:pt idx="6">
                  <c:v>2004M07</c:v>
                </c:pt>
                <c:pt idx="7">
                  <c:v>2004M08</c:v>
                </c:pt>
                <c:pt idx="8">
                  <c:v>2004M09</c:v>
                </c:pt>
                <c:pt idx="9">
                  <c:v>2004M10</c:v>
                </c:pt>
                <c:pt idx="10">
                  <c:v>2004M11</c:v>
                </c:pt>
                <c:pt idx="11">
                  <c:v>2004M12</c:v>
                </c:pt>
                <c:pt idx="12">
                  <c:v>2005M01</c:v>
                </c:pt>
                <c:pt idx="13">
                  <c:v>2005M02</c:v>
                </c:pt>
                <c:pt idx="14">
                  <c:v>2005M03</c:v>
                </c:pt>
                <c:pt idx="15">
                  <c:v>2005M04</c:v>
                </c:pt>
                <c:pt idx="16">
                  <c:v>2005M05</c:v>
                </c:pt>
                <c:pt idx="17">
                  <c:v>2005M06</c:v>
                </c:pt>
                <c:pt idx="18">
                  <c:v>2005M07</c:v>
                </c:pt>
                <c:pt idx="19">
                  <c:v>2005M08</c:v>
                </c:pt>
                <c:pt idx="20">
                  <c:v>2005M09</c:v>
                </c:pt>
                <c:pt idx="21">
                  <c:v>2005M10</c:v>
                </c:pt>
                <c:pt idx="22">
                  <c:v>2005M11</c:v>
                </c:pt>
                <c:pt idx="23">
                  <c:v>2005M12</c:v>
                </c:pt>
                <c:pt idx="24">
                  <c:v>2006M01</c:v>
                </c:pt>
                <c:pt idx="25">
                  <c:v>2006M02</c:v>
                </c:pt>
                <c:pt idx="26">
                  <c:v>2006M03</c:v>
                </c:pt>
                <c:pt idx="27">
                  <c:v>2006M04</c:v>
                </c:pt>
                <c:pt idx="28">
                  <c:v>2006M05</c:v>
                </c:pt>
                <c:pt idx="29">
                  <c:v>2006M06</c:v>
                </c:pt>
                <c:pt idx="30">
                  <c:v>2006M07</c:v>
                </c:pt>
                <c:pt idx="31">
                  <c:v>2006M08</c:v>
                </c:pt>
                <c:pt idx="32">
                  <c:v>2006M09</c:v>
                </c:pt>
                <c:pt idx="33">
                  <c:v>2006M10</c:v>
                </c:pt>
                <c:pt idx="34">
                  <c:v>2006M11</c:v>
                </c:pt>
                <c:pt idx="35">
                  <c:v>2006M12</c:v>
                </c:pt>
                <c:pt idx="36">
                  <c:v>2007M01</c:v>
                </c:pt>
                <c:pt idx="37">
                  <c:v>2007M02</c:v>
                </c:pt>
                <c:pt idx="38">
                  <c:v>2007M03</c:v>
                </c:pt>
                <c:pt idx="39">
                  <c:v>2007M04</c:v>
                </c:pt>
                <c:pt idx="40">
                  <c:v>2007M05</c:v>
                </c:pt>
                <c:pt idx="41">
                  <c:v>2007M06</c:v>
                </c:pt>
                <c:pt idx="42">
                  <c:v>2007M07</c:v>
                </c:pt>
                <c:pt idx="43">
                  <c:v>2007M08</c:v>
                </c:pt>
                <c:pt idx="44">
                  <c:v>2007M09</c:v>
                </c:pt>
                <c:pt idx="45">
                  <c:v>2007M10</c:v>
                </c:pt>
                <c:pt idx="46">
                  <c:v>2007M11</c:v>
                </c:pt>
                <c:pt idx="47">
                  <c:v>2007M12</c:v>
                </c:pt>
                <c:pt idx="48">
                  <c:v>2008M01</c:v>
                </c:pt>
                <c:pt idx="49">
                  <c:v>2008M02</c:v>
                </c:pt>
                <c:pt idx="50">
                  <c:v>2008M03</c:v>
                </c:pt>
                <c:pt idx="51">
                  <c:v>2008M04</c:v>
                </c:pt>
                <c:pt idx="52">
                  <c:v>2008M05</c:v>
                </c:pt>
                <c:pt idx="53">
                  <c:v>2008M06</c:v>
                </c:pt>
                <c:pt idx="54">
                  <c:v>2008M07</c:v>
                </c:pt>
                <c:pt idx="55">
                  <c:v>2008M08</c:v>
                </c:pt>
                <c:pt idx="56">
                  <c:v>2008M09</c:v>
                </c:pt>
                <c:pt idx="57">
                  <c:v>2008M10</c:v>
                </c:pt>
                <c:pt idx="58">
                  <c:v>2008M11</c:v>
                </c:pt>
                <c:pt idx="59">
                  <c:v>2008M12</c:v>
                </c:pt>
                <c:pt idx="60">
                  <c:v>2009M01</c:v>
                </c:pt>
                <c:pt idx="61">
                  <c:v>2009M02</c:v>
                </c:pt>
                <c:pt idx="62">
                  <c:v>2009M03</c:v>
                </c:pt>
                <c:pt idx="63">
                  <c:v>2009M04</c:v>
                </c:pt>
                <c:pt idx="64">
                  <c:v>2009M05</c:v>
                </c:pt>
                <c:pt idx="65">
                  <c:v>2009M06</c:v>
                </c:pt>
                <c:pt idx="66">
                  <c:v>2009M07</c:v>
                </c:pt>
                <c:pt idx="67">
                  <c:v>2009M08</c:v>
                </c:pt>
                <c:pt idx="68">
                  <c:v>2009M09</c:v>
                </c:pt>
                <c:pt idx="69">
                  <c:v>2009M10</c:v>
                </c:pt>
                <c:pt idx="70">
                  <c:v>2009M11</c:v>
                </c:pt>
                <c:pt idx="71">
                  <c:v>2009M12</c:v>
                </c:pt>
                <c:pt idx="72">
                  <c:v>2010M01</c:v>
                </c:pt>
                <c:pt idx="73">
                  <c:v>2010M02</c:v>
                </c:pt>
                <c:pt idx="74">
                  <c:v>2010M03</c:v>
                </c:pt>
                <c:pt idx="75">
                  <c:v>2010M04</c:v>
                </c:pt>
                <c:pt idx="76">
                  <c:v>2010M05</c:v>
                </c:pt>
                <c:pt idx="77">
                  <c:v>2010M06</c:v>
                </c:pt>
                <c:pt idx="78">
                  <c:v>2010M07</c:v>
                </c:pt>
                <c:pt idx="79">
                  <c:v>2010M08</c:v>
                </c:pt>
                <c:pt idx="80">
                  <c:v>2010M09</c:v>
                </c:pt>
                <c:pt idx="81">
                  <c:v>2010M10</c:v>
                </c:pt>
                <c:pt idx="82">
                  <c:v>2010M11</c:v>
                </c:pt>
                <c:pt idx="83">
                  <c:v>2010M12</c:v>
                </c:pt>
                <c:pt idx="84">
                  <c:v>2011M01</c:v>
                </c:pt>
                <c:pt idx="85">
                  <c:v>2011M02</c:v>
                </c:pt>
                <c:pt idx="86">
                  <c:v>2011M03</c:v>
                </c:pt>
                <c:pt idx="87">
                  <c:v>2011M04</c:v>
                </c:pt>
                <c:pt idx="88">
                  <c:v>2011M05</c:v>
                </c:pt>
                <c:pt idx="89">
                  <c:v>2011M06</c:v>
                </c:pt>
                <c:pt idx="90">
                  <c:v>2011M07</c:v>
                </c:pt>
                <c:pt idx="91">
                  <c:v>2011M08</c:v>
                </c:pt>
                <c:pt idx="92">
                  <c:v>2011M09</c:v>
                </c:pt>
                <c:pt idx="93">
                  <c:v>2011M10</c:v>
                </c:pt>
                <c:pt idx="94">
                  <c:v>2011M11</c:v>
                </c:pt>
                <c:pt idx="95">
                  <c:v>2011M12</c:v>
                </c:pt>
                <c:pt idx="96">
                  <c:v>2012M01</c:v>
                </c:pt>
                <c:pt idx="97">
                  <c:v>2012M02</c:v>
                </c:pt>
                <c:pt idx="98">
                  <c:v>2012M03</c:v>
                </c:pt>
                <c:pt idx="99">
                  <c:v>2012M04</c:v>
                </c:pt>
                <c:pt idx="100">
                  <c:v>2012M05</c:v>
                </c:pt>
                <c:pt idx="101">
                  <c:v>2012M06</c:v>
                </c:pt>
                <c:pt idx="102">
                  <c:v>2012M07</c:v>
                </c:pt>
                <c:pt idx="103">
                  <c:v>2012M08</c:v>
                </c:pt>
                <c:pt idx="104">
                  <c:v>2012M09</c:v>
                </c:pt>
                <c:pt idx="105">
                  <c:v>2012M10</c:v>
                </c:pt>
                <c:pt idx="106">
                  <c:v>2012M11</c:v>
                </c:pt>
                <c:pt idx="107">
                  <c:v>2012M12</c:v>
                </c:pt>
                <c:pt idx="108">
                  <c:v>2013M01</c:v>
                </c:pt>
                <c:pt idx="109">
                  <c:v>2013M02</c:v>
                </c:pt>
                <c:pt idx="110">
                  <c:v>2013M03</c:v>
                </c:pt>
                <c:pt idx="111">
                  <c:v>2013M04</c:v>
                </c:pt>
                <c:pt idx="112">
                  <c:v>2013M05</c:v>
                </c:pt>
                <c:pt idx="113">
                  <c:v>2013M06</c:v>
                </c:pt>
                <c:pt idx="114">
                  <c:v>2013M07</c:v>
                </c:pt>
                <c:pt idx="115">
                  <c:v>2013M08</c:v>
                </c:pt>
                <c:pt idx="116">
                  <c:v>2013M09</c:v>
                </c:pt>
                <c:pt idx="117">
                  <c:v>2013M10</c:v>
                </c:pt>
                <c:pt idx="118">
                  <c:v>2013M11</c:v>
                </c:pt>
                <c:pt idx="119">
                  <c:v>2013M12</c:v>
                </c:pt>
              </c:strCache>
            </c:strRef>
          </c:cat>
          <c:val>
            <c:numRef>
              <c:f>'Exer 3.1b'!$H$3:$H$122</c:f>
              <c:numCache>
                <c:formatCode>0.000</c:formatCode>
                <c:ptCount val="120"/>
                <c:pt idx="0">
                  <c:v>1.0075124909269826</c:v>
                </c:pt>
                <c:pt idx="1">
                  <c:v>1.0097001273133814</c:v>
                </c:pt>
                <c:pt idx="2">
                  <c:v>0.93842717116250907</c:v>
                </c:pt>
                <c:pt idx="3">
                  <c:v>0.9699191210175736</c:v>
                </c:pt>
                <c:pt idx="4">
                  <c:v>0.9712629924687336</c:v>
                </c:pt>
                <c:pt idx="5">
                  <c:v>1.018629119766717</c:v>
                </c:pt>
                <c:pt idx="6">
                  <c:v>0.996646752275133</c:v>
                </c:pt>
                <c:pt idx="7">
                  <c:v>1.0061364520537934</c:v>
                </c:pt>
                <c:pt idx="8">
                  <c:v>1.005256953953934</c:v>
                </c:pt>
                <c:pt idx="9">
                  <c:v>1.0063496852675633</c:v>
                </c:pt>
                <c:pt idx="10">
                  <c:v>0.93372201087137507</c:v>
                </c:pt>
                <c:pt idx="11">
                  <c:v>0.95260955960577831</c:v>
                </c:pt>
                <c:pt idx="12">
                  <c:v>0.98781436496654995</c:v>
                </c:pt>
                <c:pt idx="13">
                  <c:v>0.96769442369731595</c:v>
                </c:pt>
                <c:pt idx="14">
                  <c:v>1.0289074262443347</c:v>
                </c:pt>
                <c:pt idx="15">
                  <c:v>1.0037202045932025</c:v>
                </c:pt>
                <c:pt idx="16">
                  <c:v>1.0171301570204581</c:v>
                </c:pt>
                <c:pt idx="17">
                  <c:v>0.9919566448966588</c:v>
                </c:pt>
                <c:pt idx="18">
                  <c:v>1.0095847141156444</c:v>
                </c:pt>
                <c:pt idx="19">
                  <c:v>0.98285609829818632</c:v>
                </c:pt>
                <c:pt idx="20">
                  <c:v>1.0004578859658151</c:v>
                </c:pt>
                <c:pt idx="21">
                  <c:v>1.0238478706063949</c:v>
                </c:pt>
                <c:pt idx="22">
                  <c:v>1.0348553205135491</c:v>
                </c:pt>
                <c:pt idx="23">
                  <c:v>1.0099507185327257</c:v>
                </c:pt>
                <c:pt idx="24">
                  <c:v>0.99834677402335692</c:v>
                </c:pt>
                <c:pt idx="25">
                  <c:v>1.0302069815857382</c:v>
                </c:pt>
                <c:pt idx="26">
                  <c:v>0.9894883927330298</c:v>
                </c:pt>
                <c:pt idx="27">
                  <c:v>1.012152892378883</c:v>
                </c:pt>
                <c:pt idx="28">
                  <c:v>0.99626803808544007</c:v>
                </c:pt>
                <c:pt idx="29">
                  <c:v>0.98962900084591154</c:v>
                </c:pt>
                <c:pt idx="30">
                  <c:v>0.98979792284806389</c:v>
                </c:pt>
                <c:pt idx="31">
                  <c:v>0.98949689203127378</c:v>
                </c:pt>
                <c:pt idx="32">
                  <c:v>0.98726230756744271</c:v>
                </c:pt>
                <c:pt idx="33">
                  <c:v>0.97068517462820891</c:v>
                </c:pt>
                <c:pt idx="34">
                  <c:v>1.0653662135836721</c:v>
                </c:pt>
                <c:pt idx="35">
                  <c:v>1.0682376114741929</c:v>
                </c:pt>
                <c:pt idx="36">
                  <c:v>1.0697790064472923</c:v>
                </c:pt>
                <c:pt idx="37">
                  <c:v>1.0426527787978332</c:v>
                </c:pt>
                <c:pt idx="38">
                  <c:v>1.0467219660647142</c:v>
                </c:pt>
                <c:pt idx="39">
                  <c:v>0.99076758010930766</c:v>
                </c:pt>
                <c:pt idx="40">
                  <c:v>0.98098318387559036</c:v>
                </c:pt>
                <c:pt idx="41">
                  <c:v>1.0060936415679664</c:v>
                </c:pt>
                <c:pt idx="42">
                  <c:v>0.99141166590262852</c:v>
                </c:pt>
                <c:pt idx="43">
                  <c:v>1.0102286939886151</c:v>
                </c:pt>
                <c:pt idx="44">
                  <c:v>1.0177784746270029</c:v>
                </c:pt>
                <c:pt idx="45">
                  <c:v>0.98920458228824637</c:v>
                </c:pt>
                <c:pt idx="46">
                  <c:v>0.92919175807534993</c:v>
                </c:pt>
                <c:pt idx="47">
                  <c:v>0.98581541109632909</c:v>
                </c:pt>
                <c:pt idx="48">
                  <c:v>0.95162198385327357</c:v>
                </c:pt>
                <c:pt idx="49">
                  <c:v>0.99718464442161903</c:v>
                </c:pt>
                <c:pt idx="50">
                  <c:v>1.0521565147853307</c:v>
                </c:pt>
                <c:pt idx="51">
                  <c:v>1.0165435255567588</c:v>
                </c:pt>
                <c:pt idx="52">
                  <c:v>1.0288365155046504</c:v>
                </c:pt>
                <c:pt idx="53">
                  <c:v>0.99830881717590014</c:v>
                </c:pt>
                <c:pt idx="54">
                  <c:v>0.9989203503420544</c:v>
                </c:pt>
                <c:pt idx="55">
                  <c:v>0.9977520690953251</c:v>
                </c:pt>
                <c:pt idx="56">
                  <c:v>0.98485464668318645</c:v>
                </c:pt>
                <c:pt idx="57">
                  <c:v>1.008446800913799</c:v>
                </c:pt>
                <c:pt idx="58">
                  <c:v>1.0347270050558868</c:v>
                </c:pt>
                <c:pt idx="59">
                  <c:v>0.95279948007685655</c:v>
                </c:pt>
                <c:pt idx="60">
                  <c:v>0.98764100192501225</c:v>
                </c:pt>
                <c:pt idx="61">
                  <c:v>0.95929127659938052</c:v>
                </c:pt>
                <c:pt idx="62">
                  <c:v>0.93277541871776259</c:v>
                </c:pt>
                <c:pt idx="63">
                  <c:v>1.0316181919244878</c:v>
                </c:pt>
                <c:pt idx="64">
                  <c:v>1.0098077324086061</c:v>
                </c:pt>
                <c:pt idx="65">
                  <c:v>0.99041588334426711</c:v>
                </c:pt>
                <c:pt idx="66">
                  <c:v>0.97928774952402431</c:v>
                </c:pt>
                <c:pt idx="67">
                  <c:v>0.990292111359109</c:v>
                </c:pt>
                <c:pt idx="68">
                  <c:v>0.9870949725161785</c:v>
                </c:pt>
                <c:pt idx="69">
                  <c:v>0.99902004673373956</c:v>
                </c:pt>
                <c:pt idx="70">
                  <c:v>1.0695435893953578</c:v>
                </c:pt>
                <c:pt idx="71">
                  <c:v>1.0929074641188343</c:v>
                </c:pt>
                <c:pt idx="72">
                  <c:v>1.0003801383470714</c:v>
                </c:pt>
                <c:pt idx="73">
                  <c:v>1.0143035655559847</c:v>
                </c:pt>
                <c:pt idx="74">
                  <c:v>0.9717531090761129</c:v>
                </c:pt>
                <c:pt idx="75">
                  <c:v>0.94444486547668005</c:v>
                </c:pt>
                <c:pt idx="76">
                  <c:v>0.98960869898897608</c:v>
                </c:pt>
                <c:pt idx="77">
                  <c:v>1.0153965550472024</c:v>
                </c:pt>
                <c:pt idx="78">
                  <c:v>1.0328499047105923</c:v>
                </c:pt>
                <c:pt idx="79">
                  <c:v>1.0317712987460277</c:v>
                </c:pt>
                <c:pt idx="80">
                  <c:v>1.0136632142347275</c:v>
                </c:pt>
                <c:pt idx="81">
                  <c:v>1.0025463922080722</c:v>
                </c:pt>
                <c:pt idx="82">
                  <c:v>0.95065040400989931</c:v>
                </c:pt>
                <c:pt idx="83">
                  <c:v>0.97600617841350235</c:v>
                </c:pt>
                <c:pt idx="84">
                  <c:v>1.0496600819623987</c:v>
                </c:pt>
                <c:pt idx="85">
                  <c:v>1.0025429725533019</c:v>
                </c:pt>
                <c:pt idx="86">
                  <c:v>0.99485443548999064</c:v>
                </c:pt>
                <c:pt idx="87">
                  <c:v>1.062054104468773</c:v>
                </c:pt>
                <c:pt idx="88">
                  <c:v>1.0047871182089332</c:v>
                </c:pt>
                <c:pt idx="89">
                  <c:v>0.99258734808251559</c:v>
                </c:pt>
                <c:pt idx="90">
                  <c:v>1.0077431297616946</c:v>
                </c:pt>
                <c:pt idx="91">
                  <c:v>0.99392178416134358</c:v>
                </c:pt>
                <c:pt idx="92">
                  <c:v>1.0287138315690576</c:v>
                </c:pt>
                <c:pt idx="93">
                  <c:v>1.0219128991912225</c:v>
                </c:pt>
                <c:pt idx="94">
                  <c:v>0.92121854643125856</c:v>
                </c:pt>
                <c:pt idx="95">
                  <c:v>0.95430933566857812</c:v>
                </c:pt>
                <c:pt idx="96">
                  <c:v>0.97011055186142869</c:v>
                </c:pt>
                <c:pt idx="97">
                  <c:v>0.99317268949133275</c:v>
                </c:pt>
                <c:pt idx="98">
                  <c:v>1.0283417581139727</c:v>
                </c:pt>
                <c:pt idx="99">
                  <c:v>1.0554706501622575</c:v>
                </c:pt>
                <c:pt idx="100">
                  <c:v>0.98652340287258355</c:v>
                </c:pt>
                <c:pt idx="101">
                  <c:v>1.0010880527786694</c:v>
                </c:pt>
                <c:pt idx="102">
                  <c:v>0.9973477262495215</c:v>
                </c:pt>
                <c:pt idx="103">
                  <c:v>1.0127010991477408</c:v>
                </c:pt>
                <c:pt idx="104">
                  <c:v>1.0230271537536695</c:v>
                </c:pt>
                <c:pt idx="105">
                  <c:v>1.0284909170047896</c:v>
                </c:pt>
                <c:pt idx="106">
                  <c:v>1.0645411792856916</c:v>
                </c:pt>
                <c:pt idx="107">
                  <c:v>1.0320032188019446</c:v>
                </c:pt>
                <c:pt idx="108">
                  <c:v>0.9528973187662112</c:v>
                </c:pt>
                <c:pt idx="109">
                  <c:v>0.95932464696451525</c:v>
                </c:pt>
                <c:pt idx="110">
                  <c:v>0.99269380191902645</c:v>
                </c:pt>
                <c:pt idx="111">
                  <c:v>0.96636098459960262</c:v>
                </c:pt>
                <c:pt idx="112">
                  <c:v>1.0070133985366601</c:v>
                </c:pt>
                <c:pt idx="113">
                  <c:v>1.0017582417882815</c:v>
                </c:pt>
                <c:pt idx="114">
                  <c:v>0.99198581136485731</c:v>
                </c:pt>
                <c:pt idx="115">
                  <c:v>0.9771372150088764</c:v>
                </c:pt>
                <c:pt idx="116">
                  <c:v>0.9309278354830357</c:v>
                </c:pt>
                <c:pt idx="117">
                  <c:v>0.93269592601292539</c:v>
                </c:pt>
                <c:pt idx="118">
                  <c:v>0.96326272354281506</c:v>
                </c:pt>
                <c:pt idx="119">
                  <c:v>0.92217843939289523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6B-4B6B-802D-B64CA973B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7284856"/>
        <c:axId val="987285184"/>
      </c:lineChart>
      <c:catAx>
        <c:axId val="98728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87285184"/>
        <c:crosses val="autoZero"/>
        <c:auto val="1"/>
        <c:lblAlgn val="ctr"/>
        <c:lblOffset val="100"/>
        <c:noMultiLvlLbl val="0"/>
      </c:catAx>
      <c:valAx>
        <c:axId val="98728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8728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'Exer 3.1b'!$L$2</c:f>
              <c:strCache>
                <c:ptCount val="1"/>
                <c:pt idx="0">
                  <c:v>Mt=MMD12(YDt)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'Exer 3.1b'!$A$3:$A$122</c:f>
              <c:strCache>
                <c:ptCount val="120"/>
                <c:pt idx="0">
                  <c:v>2004M01</c:v>
                </c:pt>
                <c:pt idx="1">
                  <c:v>2004M02</c:v>
                </c:pt>
                <c:pt idx="2">
                  <c:v>2004M03</c:v>
                </c:pt>
                <c:pt idx="3">
                  <c:v>2004M04</c:v>
                </c:pt>
                <c:pt idx="4">
                  <c:v>2004M05</c:v>
                </c:pt>
                <c:pt idx="5">
                  <c:v>2004M06</c:v>
                </c:pt>
                <c:pt idx="6">
                  <c:v>2004M07</c:v>
                </c:pt>
                <c:pt idx="7">
                  <c:v>2004M08</c:v>
                </c:pt>
                <c:pt idx="8">
                  <c:v>2004M09</c:v>
                </c:pt>
                <c:pt idx="9">
                  <c:v>2004M10</c:v>
                </c:pt>
                <c:pt idx="10">
                  <c:v>2004M11</c:v>
                </c:pt>
                <c:pt idx="11">
                  <c:v>2004M12</c:v>
                </c:pt>
                <c:pt idx="12">
                  <c:v>2005M01</c:v>
                </c:pt>
                <c:pt idx="13">
                  <c:v>2005M02</c:v>
                </c:pt>
                <c:pt idx="14">
                  <c:v>2005M03</c:v>
                </c:pt>
                <c:pt idx="15">
                  <c:v>2005M04</c:v>
                </c:pt>
                <c:pt idx="16">
                  <c:v>2005M05</c:v>
                </c:pt>
                <c:pt idx="17">
                  <c:v>2005M06</c:v>
                </c:pt>
                <c:pt idx="18">
                  <c:v>2005M07</c:v>
                </c:pt>
                <c:pt idx="19">
                  <c:v>2005M08</c:v>
                </c:pt>
                <c:pt idx="20">
                  <c:v>2005M09</c:v>
                </c:pt>
                <c:pt idx="21">
                  <c:v>2005M10</c:v>
                </c:pt>
                <c:pt idx="22">
                  <c:v>2005M11</c:v>
                </c:pt>
                <c:pt idx="23">
                  <c:v>2005M12</c:v>
                </c:pt>
                <c:pt idx="24">
                  <c:v>2006M01</c:v>
                </c:pt>
                <c:pt idx="25">
                  <c:v>2006M02</c:v>
                </c:pt>
                <c:pt idx="26">
                  <c:v>2006M03</c:v>
                </c:pt>
                <c:pt idx="27">
                  <c:v>2006M04</c:v>
                </c:pt>
                <c:pt idx="28">
                  <c:v>2006M05</c:v>
                </c:pt>
                <c:pt idx="29">
                  <c:v>2006M06</c:v>
                </c:pt>
                <c:pt idx="30">
                  <c:v>2006M07</c:v>
                </c:pt>
                <c:pt idx="31">
                  <c:v>2006M08</c:v>
                </c:pt>
                <c:pt idx="32">
                  <c:v>2006M09</c:v>
                </c:pt>
                <c:pt idx="33">
                  <c:v>2006M10</c:v>
                </c:pt>
                <c:pt idx="34">
                  <c:v>2006M11</c:v>
                </c:pt>
                <c:pt idx="35">
                  <c:v>2006M12</c:v>
                </c:pt>
                <c:pt idx="36">
                  <c:v>2007M01</c:v>
                </c:pt>
                <c:pt idx="37">
                  <c:v>2007M02</c:v>
                </c:pt>
                <c:pt idx="38">
                  <c:v>2007M03</c:v>
                </c:pt>
                <c:pt idx="39">
                  <c:v>2007M04</c:v>
                </c:pt>
                <c:pt idx="40">
                  <c:v>2007M05</c:v>
                </c:pt>
                <c:pt idx="41">
                  <c:v>2007M06</c:v>
                </c:pt>
                <c:pt idx="42">
                  <c:v>2007M07</c:v>
                </c:pt>
                <c:pt idx="43">
                  <c:v>2007M08</c:v>
                </c:pt>
                <c:pt idx="44">
                  <c:v>2007M09</c:v>
                </c:pt>
                <c:pt idx="45">
                  <c:v>2007M10</c:v>
                </c:pt>
                <c:pt idx="46">
                  <c:v>2007M11</c:v>
                </c:pt>
                <c:pt idx="47">
                  <c:v>2007M12</c:v>
                </c:pt>
                <c:pt idx="48">
                  <c:v>2008M01</c:v>
                </c:pt>
                <c:pt idx="49">
                  <c:v>2008M02</c:v>
                </c:pt>
                <c:pt idx="50">
                  <c:v>2008M03</c:v>
                </c:pt>
                <c:pt idx="51">
                  <c:v>2008M04</c:v>
                </c:pt>
                <c:pt idx="52">
                  <c:v>2008M05</c:v>
                </c:pt>
                <c:pt idx="53">
                  <c:v>2008M06</c:v>
                </c:pt>
                <c:pt idx="54">
                  <c:v>2008M07</c:v>
                </c:pt>
                <c:pt idx="55">
                  <c:v>2008M08</c:v>
                </c:pt>
                <c:pt idx="56">
                  <c:v>2008M09</c:v>
                </c:pt>
                <c:pt idx="57">
                  <c:v>2008M10</c:v>
                </c:pt>
                <c:pt idx="58">
                  <c:v>2008M11</c:v>
                </c:pt>
                <c:pt idx="59">
                  <c:v>2008M12</c:v>
                </c:pt>
                <c:pt idx="60">
                  <c:v>2009M01</c:v>
                </c:pt>
                <c:pt idx="61">
                  <c:v>2009M02</c:v>
                </c:pt>
                <c:pt idx="62">
                  <c:v>2009M03</c:v>
                </c:pt>
                <c:pt idx="63">
                  <c:v>2009M04</c:v>
                </c:pt>
                <c:pt idx="64">
                  <c:v>2009M05</c:v>
                </c:pt>
                <c:pt idx="65">
                  <c:v>2009M06</c:v>
                </c:pt>
                <c:pt idx="66">
                  <c:v>2009M07</c:v>
                </c:pt>
                <c:pt idx="67">
                  <c:v>2009M08</c:v>
                </c:pt>
                <c:pt idx="68">
                  <c:v>2009M09</c:v>
                </c:pt>
                <c:pt idx="69">
                  <c:v>2009M10</c:v>
                </c:pt>
                <c:pt idx="70">
                  <c:v>2009M11</c:v>
                </c:pt>
                <c:pt idx="71">
                  <c:v>2009M12</c:v>
                </c:pt>
                <c:pt idx="72">
                  <c:v>2010M01</c:v>
                </c:pt>
                <c:pt idx="73">
                  <c:v>2010M02</c:v>
                </c:pt>
                <c:pt idx="74">
                  <c:v>2010M03</c:v>
                </c:pt>
                <c:pt idx="75">
                  <c:v>2010M04</c:v>
                </c:pt>
                <c:pt idx="76">
                  <c:v>2010M05</c:v>
                </c:pt>
                <c:pt idx="77">
                  <c:v>2010M06</c:v>
                </c:pt>
                <c:pt idx="78">
                  <c:v>2010M07</c:v>
                </c:pt>
                <c:pt idx="79">
                  <c:v>2010M08</c:v>
                </c:pt>
                <c:pt idx="80">
                  <c:v>2010M09</c:v>
                </c:pt>
                <c:pt idx="81">
                  <c:v>2010M10</c:v>
                </c:pt>
                <c:pt idx="82">
                  <c:v>2010M11</c:v>
                </c:pt>
                <c:pt idx="83">
                  <c:v>2010M12</c:v>
                </c:pt>
                <c:pt idx="84">
                  <c:v>2011M01</c:v>
                </c:pt>
                <c:pt idx="85">
                  <c:v>2011M02</c:v>
                </c:pt>
                <c:pt idx="86">
                  <c:v>2011M03</c:v>
                </c:pt>
                <c:pt idx="87">
                  <c:v>2011M04</c:v>
                </c:pt>
                <c:pt idx="88">
                  <c:v>2011M05</c:v>
                </c:pt>
                <c:pt idx="89">
                  <c:v>2011M06</c:v>
                </c:pt>
                <c:pt idx="90">
                  <c:v>2011M07</c:v>
                </c:pt>
                <c:pt idx="91">
                  <c:v>2011M08</c:v>
                </c:pt>
                <c:pt idx="92">
                  <c:v>2011M09</c:v>
                </c:pt>
                <c:pt idx="93">
                  <c:v>2011M10</c:v>
                </c:pt>
                <c:pt idx="94">
                  <c:v>2011M11</c:v>
                </c:pt>
                <c:pt idx="95">
                  <c:v>2011M12</c:v>
                </c:pt>
                <c:pt idx="96">
                  <c:v>2012M01</c:v>
                </c:pt>
                <c:pt idx="97">
                  <c:v>2012M02</c:v>
                </c:pt>
                <c:pt idx="98">
                  <c:v>2012M03</c:v>
                </c:pt>
                <c:pt idx="99">
                  <c:v>2012M04</c:v>
                </c:pt>
                <c:pt idx="100">
                  <c:v>2012M05</c:v>
                </c:pt>
                <c:pt idx="101">
                  <c:v>2012M06</c:v>
                </c:pt>
                <c:pt idx="102">
                  <c:v>2012M07</c:v>
                </c:pt>
                <c:pt idx="103">
                  <c:v>2012M08</c:v>
                </c:pt>
                <c:pt idx="104">
                  <c:v>2012M09</c:v>
                </c:pt>
                <c:pt idx="105">
                  <c:v>2012M10</c:v>
                </c:pt>
                <c:pt idx="106">
                  <c:v>2012M11</c:v>
                </c:pt>
                <c:pt idx="107">
                  <c:v>2012M12</c:v>
                </c:pt>
                <c:pt idx="108">
                  <c:v>2013M01</c:v>
                </c:pt>
                <c:pt idx="109">
                  <c:v>2013M02</c:v>
                </c:pt>
                <c:pt idx="110">
                  <c:v>2013M03</c:v>
                </c:pt>
                <c:pt idx="111">
                  <c:v>2013M04</c:v>
                </c:pt>
                <c:pt idx="112">
                  <c:v>2013M05</c:v>
                </c:pt>
                <c:pt idx="113">
                  <c:v>2013M06</c:v>
                </c:pt>
                <c:pt idx="114">
                  <c:v>2013M07</c:v>
                </c:pt>
                <c:pt idx="115">
                  <c:v>2013M08</c:v>
                </c:pt>
                <c:pt idx="116">
                  <c:v>2013M09</c:v>
                </c:pt>
                <c:pt idx="117">
                  <c:v>2013M10</c:v>
                </c:pt>
                <c:pt idx="118">
                  <c:v>2013M11</c:v>
                </c:pt>
                <c:pt idx="119">
                  <c:v>2013M12</c:v>
                </c:pt>
              </c:strCache>
            </c:strRef>
          </c:cat>
          <c:val>
            <c:numRef>
              <c:f>'Exer 3.1b'!$L$3:$L$122</c:f>
              <c:numCache>
                <c:formatCode>0.0</c:formatCode>
                <c:ptCount val="120"/>
                <c:pt idx="0">
                  <c:v>1364.4006094965823</c:v>
                </c:pt>
                <c:pt idx="1">
                  <c:v>1361.3651638396632</c:v>
                </c:pt>
                <c:pt idx="2">
                  <c:v>1359.821118468547</c:v>
                </c:pt>
                <c:pt idx="3">
                  <c:v>1358.8665506069733</c:v>
                </c:pt>
                <c:pt idx="4">
                  <c:v>1353.7129105180009</c:v>
                </c:pt>
                <c:pt idx="5">
                  <c:v>1346.4023997435277</c:v>
                </c:pt>
                <c:pt idx="6">
                  <c:v>1345.8989187527652</c:v>
                </c:pt>
                <c:pt idx="7">
                  <c:v>1345.3777149108016</c:v>
                </c:pt>
                <c:pt idx="8">
                  <c:v>1345.4569527520268</c:v>
                </c:pt>
                <c:pt idx="9">
                  <c:v>1346.7039912707685</c:v>
                </c:pt>
                <c:pt idx="10">
                  <c:v>1345.9019524046269</c:v>
                </c:pt>
                <c:pt idx="11">
                  <c:v>1346.2347539015084</c:v>
                </c:pt>
                <c:pt idx="12">
                  <c:v>1349.2724546521433</c:v>
                </c:pt>
                <c:pt idx="13">
                  <c:v>1354.3205118471919</c:v>
                </c:pt>
                <c:pt idx="14">
                  <c:v>1358.9616529457887</c:v>
                </c:pt>
                <c:pt idx="15">
                  <c:v>1366.6218789726754</c:v>
                </c:pt>
                <c:pt idx="16">
                  <c:v>1381.2105177224364</c:v>
                </c:pt>
                <c:pt idx="17">
                  <c:v>1399.0591923695504</c:v>
                </c:pt>
                <c:pt idx="18">
                  <c:v>1412.6325477109867</c:v>
                </c:pt>
                <c:pt idx="19">
                  <c:v>1427.4365439400526</c:v>
                </c:pt>
                <c:pt idx="20">
                  <c:v>1440.1443896801554</c:v>
                </c:pt>
                <c:pt idx="21">
                  <c:v>1450.1135457218761</c:v>
                </c:pt>
                <c:pt idx="22">
                  <c:v>1460.9888454581478</c:v>
                </c:pt>
                <c:pt idx="23">
                  <c:v>1470.9129722587311</c:v>
                </c:pt>
                <c:pt idx="24">
                  <c:v>1480.9315203028589</c:v>
                </c:pt>
                <c:pt idx="25">
                  <c:v>1491.6075796884834</c:v>
                </c:pt>
                <c:pt idx="26">
                  <c:v>1502.743266834322</c:v>
                </c:pt>
                <c:pt idx="27">
                  <c:v>1510.4076932952485</c:v>
                </c:pt>
                <c:pt idx="28">
                  <c:v>1521.2682110513515</c:v>
                </c:pt>
                <c:pt idx="29">
                  <c:v>1539.5238748771633</c:v>
                </c:pt>
                <c:pt idx="30">
                  <c:v>1560.5385345521656</c:v>
                </c:pt>
                <c:pt idx="31">
                  <c:v>1578.7132084148052</c:v>
                </c:pt>
                <c:pt idx="32">
                  <c:v>1595.9659075028874</c:v>
                </c:pt>
                <c:pt idx="33">
                  <c:v>1610.8886815414598</c:v>
                </c:pt>
                <c:pt idx="34">
                  <c:v>1620.6431293125763</c:v>
                </c:pt>
                <c:pt idx="35">
                  <c:v>1631.8499888144925</c:v>
                </c:pt>
                <c:pt idx="36">
                  <c:v>1642.7428231346319</c:v>
                </c:pt>
                <c:pt idx="37">
                  <c:v>1652.5231167733018</c:v>
                </c:pt>
                <c:pt idx="38">
                  <c:v>1662.9655651823859</c:v>
                </c:pt>
                <c:pt idx="39">
                  <c:v>1671.9528096752747</c:v>
                </c:pt>
                <c:pt idx="40">
                  <c:v>1668.7225510909041</c:v>
                </c:pt>
                <c:pt idx="41">
                  <c:v>1657.8058489712284</c:v>
                </c:pt>
                <c:pt idx="42">
                  <c:v>1646.786140889988</c:v>
                </c:pt>
                <c:pt idx="43">
                  <c:v>1636.8667805214361</c:v>
                </c:pt>
                <c:pt idx="44">
                  <c:v>1633.763296209496</c:v>
                </c:pt>
                <c:pt idx="45">
                  <c:v>1633.4109899095408</c:v>
                </c:pt>
                <c:pt idx="46">
                  <c:v>1635.4275058058818</c:v>
                </c:pt>
                <c:pt idx="47">
                  <c:v>1636.0157278618296</c:v>
                </c:pt>
                <c:pt idx="48">
                  <c:v>1634.1565952143956</c:v>
                </c:pt>
                <c:pt idx="49">
                  <c:v>1632.1499976572759</c:v>
                </c:pt>
                <c:pt idx="50">
                  <c:v>1627.0322153618883</c:v>
                </c:pt>
                <c:pt idx="51">
                  <c:v>1623.1469941827975</c:v>
                </c:pt>
                <c:pt idx="52">
                  <c:v>1627.5464386220849</c:v>
                </c:pt>
                <c:pt idx="53">
                  <c:v>1627.2871819614572</c:v>
                </c:pt>
                <c:pt idx="54">
                  <c:v>1621.281824542338</c:v>
                </c:pt>
                <c:pt idx="55">
                  <c:v>1614.0144878589956</c:v>
                </c:pt>
                <c:pt idx="56">
                  <c:v>1595.7722545605172</c:v>
                </c:pt>
                <c:pt idx="57">
                  <c:v>1580.2083946602361</c:v>
                </c:pt>
                <c:pt idx="58">
                  <c:v>1570.8641271911329</c:v>
                </c:pt>
                <c:pt idx="59">
                  <c:v>1560.4454369765033</c:v>
                </c:pt>
                <c:pt idx="60">
                  <c:v>1550.5097659736937</c:v>
                </c:pt>
                <c:pt idx="61">
                  <c:v>1541.1956701628612</c:v>
                </c:pt>
                <c:pt idx="62">
                  <c:v>1534.404886410485</c:v>
                </c:pt>
                <c:pt idx="63">
                  <c:v>1528.6432319814915</c:v>
                </c:pt>
                <c:pt idx="64">
                  <c:v>1525.554395994862</c:v>
                </c:pt>
                <c:pt idx="65">
                  <c:v>1533.5160344627232</c:v>
                </c:pt>
                <c:pt idx="66">
                  <c:v>1542.6421569497816</c:v>
                </c:pt>
                <c:pt idx="67">
                  <c:v>1549.2754205378051</c:v>
                </c:pt>
                <c:pt idx="68">
                  <c:v>1560.2571128354646</c:v>
                </c:pt>
                <c:pt idx="69">
                  <c:v>1558.7054786409651</c:v>
                </c:pt>
                <c:pt idx="70">
                  <c:v>1554.6992157390252</c:v>
                </c:pt>
                <c:pt idx="71">
                  <c:v>1563.5507669578881</c:v>
                </c:pt>
                <c:pt idx="72">
                  <c:v>1576.9683488293369</c:v>
                </c:pt>
                <c:pt idx="73">
                  <c:v>1591.5425796121042</c:v>
                </c:pt>
                <c:pt idx="74">
                  <c:v>1604.3965692434497</c:v>
                </c:pt>
                <c:pt idx="75">
                  <c:v>1615.7674806297061</c:v>
                </c:pt>
                <c:pt idx="76">
                  <c:v>1619.6387763791572</c:v>
                </c:pt>
                <c:pt idx="77">
                  <c:v>1616.405946696598</c:v>
                </c:pt>
                <c:pt idx="78">
                  <c:v>1623.4473520842821</c:v>
                </c:pt>
                <c:pt idx="79">
                  <c:v>1635.4176577438282</c:v>
                </c:pt>
                <c:pt idx="80">
                  <c:v>1643.4655828148771</c:v>
                </c:pt>
                <c:pt idx="81">
                  <c:v>1664.2963216689616</c:v>
                </c:pt>
                <c:pt idx="82">
                  <c:v>1683.869236984503</c:v>
                </c:pt>
                <c:pt idx="83">
                  <c:v>1688.2158089733282</c:v>
                </c:pt>
                <c:pt idx="84">
                  <c:v>1689.4640333690004</c:v>
                </c:pt>
                <c:pt idx="85">
                  <c:v>1688.9642287415966</c:v>
                </c:pt>
                <c:pt idx="86">
                  <c:v>1690.6504732026754</c:v>
                </c:pt>
                <c:pt idx="87">
                  <c:v>1695.13650051319</c:v>
                </c:pt>
                <c:pt idx="88">
                  <c:v>1694.3109412950118</c:v>
                </c:pt>
                <c:pt idx="89">
                  <c:v>1688.8752243555912</c:v>
                </c:pt>
                <c:pt idx="90">
                  <c:v>1678.9925075042202</c:v>
                </c:pt>
                <c:pt idx="91">
                  <c:v>1669.3354014552717</c:v>
                </c:pt>
                <c:pt idx="92">
                  <c:v>1667.0161171851666</c:v>
                </c:pt>
                <c:pt idx="93">
                  <c:v>1664.451440447584</c:v>
                </c:pt>
                <c:pt idx="94">
                  <c:v>1657.8898461800566</c:v>
                </c:pt>
                <c:pt idx="95">
                  <c:v>1652.4971061946319</c:v>
                </c:pt>
                <c:pt idx="96">
                  <c:v>1648.3227739990273</c:v>
                </c:pt>
                <c:pt idx="97">
                  <c:v>1645.2494535639726</c:v>
                </c:pt>
                <c:pt idx="98">
                  <c:v>1642.5891454402872</c:v>
                </c:pt>
                <c:pt idx="99">
                  <c:v>1638.9361409060584</c:v>
                </c:pt>
                <c:pt idx="100">
                  <c:v>1645.9276866219645</c:v>
                </c:pt>
                <c:pt idx="101">
                  <c:v>1659.0645434240871</c:v>
                </c:pt>
                <c:pt idx="102">
                  <c:v>1662.6562420111486</c:v>
                </c:pt>
                <c:pt idx="103">
                  <c:v>1660.2084128124636</c:v>
                </c:pt>
                <c:pt idx="104">
                  <c:v>1658.332203182621</c:v>
                </c:pt>
                <c:pt idx="105">
                  <c:v>1655.0784415686669</c:v>
                </c:pt>
                <c:pt idx="106">
                  <c:v>1657.110938677579</c:v>
                </c:pt>
                <c:pt idx="107">
                  <c:v>1665.3057087533496</c:v>
                </c:pt>
                <c:pt idx="108">
                  <c:v>1673.7469025173541</c:v>
                </c:pt>
                <c:pt idx="109">
                  <c:v>1686.0321672297471</c:v>
                </c:pt>
                <c:pt idx="110">
                  <c:v>1700.4276741665224</c:v>
                </c:pt>
                <c:pt idx="111">
                  <c:v>1716.9012192346243</c:v>
                </c:pt>
                <c:pt idx="112">
                  <c:v>1735.6084368812187</c:v>
                </c:pt>
                <c:pt idx="113">
                  <c:v>1751.0620314082792</c:v>
                </c:pt>
                <c:pt idx="114">
                  <c:v>1764.95080672531</c:v>
                </c:pt>
                <c:pt idx="115">
                  <c:v>1781.4553358437022</c:v>
                </c:pt>
                <c:pt idx="116">
                  <c:v>1796.2609288647739</c:v>
                </c:pt>
                <c:pt idx="117">
                  <c:v>1812.1689002533176</c:v>
                </c:pt>
                <c:pt idx="118">
                  <c:v>1828.9584827227197</c:v>
                </c:pt>
                <c:pt idx="119">
                  <c:v>1844.9834525048714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19-432B-8009-9303DC994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7284856"/>
        <c:axId val="987285184"/>
      </c:lineChart>
      <c:catAx>
        <c:axId val="98728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87285184"/>
        <c:crosses val="autoZero"/>
        <c:auto val="1"/>
        <c:lblAlgn val="ctr"/>
        <c:lblOffset val="100"/>
        <c:noMultiLvlLbl val="0"/>
      </c:catAx>
      <c:valAx>
        <c:axId val="98728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8728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'Exer 3.2b'!$D$1</c:f>
              <c:strCache>
                <c:ptCount val="1"/>
                <c:pt idx="0">
                  <c:v>Dormidas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'Exer 3.2b'!$D$2:$D$176</c:f>
              <c:numCache>
                <c:formatCode>General</c:formatCode>
                <c:ptCount val="175"/>
                <c:pt idx="0">
                  <c:v>276986</c:v>
                </c:pt>
                <c:pt idx="1">
                  <c:v>260633</c:v>
                </c:pt>
                <c:pt idx="2">
                  <c:v>291551</c:v>
                </c:pt>
                <c:pt idx="3">
                  <c:v>275383</c:v>
                </c:pt>
                <c:pt idx="4">
                  <c:v>275302</c:v>
                </c:pt>
                <c:pt idx="5">
                  <c:v>231693</c:v>
                </c:pt>
                <c:pt idx="6">
                  <c:v>238829</c:v>
                </c:pt>
                <c:pt idx="7">
                  <c:v>274215</c:v>
                </c:pt>
                <c:pt idx="8">
                  <c:v>277808</c:v>
                </c:pt>
                <c:pt idx="9">
                  <c:v>299060</c:v>
                </c:pt>
                <c:pt idx="10">
                  <c:v>286629</c:v>
                </c:pt>
                <c:pt idx="11">
                  <c:v>232313</c:v>
                </c:pt>
                <c:pt idx="12">
                  <c:v>294053</c:v>
                </c:pt>
                <c:pt idx="13">
                  <c:v>267510</c:v>
                </c:pt>
                <c:pt idx="14">
                  <c:v>309739</c:v>
                </c:pt>
                <c:pt idx="15">
                  <c:v>280733</c:v>
                </c:pt>
                <c:pt idx="16">
                  <c:v>287298</c:v>
                </c:pt>
                <c:pt idx="17">
                  <c:v>235672</c:v>
                </c:pt>
                <c:pt idx="18">
                  <c:v>256449</c:v>
                </c:pt>
                <c:pt idx="19">
                  <c:v>288997</c:v>
                </c:pt>
                <c:pt idx="20">
                  <c:v>290789</c:v>
                </c:pt>
                <c:pt idx="21">
                  <c:v>321898</c:v>
                </c:pt>
                <c:pt idx="22">
                  <c:v>291834</c:v>
                </c:pt>
                <c:pt idx="23">
                  <c:v>241380</c:v>
                </c:pt>
                <c:pt idx="24">
                  <c:v>295469</c:v>
                </c:pt>
                <c:pt idx="25">
                  <c:v>258200</c:v>
                </c:pt>
                <c:pt idx="26">
                  <c:v>306102</c:v>
                </c:pt>
                <c:pt idx="27">
                  <c:v>281480</c:v>
                </c:pt>
                <c:pt idx="28">
                  <c:v>283101</c:v>
                </c:pt>
                <c:pt idx="29">
                  <c:v>237414</c:v>
                </c:pt>
                <c:pt idx="30">
                  <c:v>274834</c:v>
                </c:pt>
                <c:pt idx="31">
                  <c:v>299340</c:v>
                </c:pt>
                <c:pt idx="32">
                  <c:v>300383</c:v>
                </c:pt>
                <c:pt idx="33">
                  <c:v>340862</c:v>
                </c:pt>
                <c:pt idx="34">
                  <c:v>318794</c:v>
                </c:pt>
                <c:pt idx="35">
                  <c:v>265740</c:v>
                </c:pt>
                <c:pt idx="36">
                  <c:v>326988</c:v>
                </c:pt>
                <c:pt idx="37">
                  <c:v>300713</c:v>
                </c:pt>
                <c:pt idx="38">
                  <c:v>346414</c:v>
                </c:pt>
                <c:pt idx="39">
                  <c:v>317325</c:v>
                </c:pt>
                <c:pt idx="40">
                  <c:v>326208</c:v>
                </c:pt>
                <c:pt idx="41">
                  <c:v>270657</c:v>
                </c:pt>
                <c:pt idx="42">
                  <c:v>278158</c:v>
                </c:pt>
                <c:pt idx="43">
                  <c:v>324584</c:v>
                </c:pt>
                <c:pt idx="44">
                  <c:v>321801</c:v>
                </c:pt>
                <c:pt idx="45">
                  <c:v>343542</c:v>
                </c:pt>
                <c:pt idx="46">
                  <c:v>354040</c:v>
                </c:pt>
                <c:pt idx="47">
                  <c:v>278179</c:v>
                </c:pt>
                <c:pt idx="48">
                  <c:v>330246</c:v>
                </c:pt>
                <c:pt idx="49">
                  <c:v>307344</c:v>
                </c:pt>
                <c:pt idx="50">
                  <c:v>375874</c:v>
                </c:pt>
                <c:pt idx="51">
                  <c:v>335309</c:v>
                </c:pt>
                <c:pt idx="52">
                  <c:v>339271</c:v>
                </c:pt>
                <c:pt idx="53">
                  <c:v>280264</c:v>
                </c:pt>
                <c:pt idx="54">
                  <c:v>293689</c:v>
                </c:pt>
                <c:pt idx="55">
                  <c:v>341161</c:v>
                </c:pt>
                <c:pt idx="56">
                  <c:v>345097</c:v>
                </c:pt>
                <c:pt idx="57">
                  <c:v>368712</c:v>
                </c:pt>
                <c:pt idx="58">
                  <c:v>369403</c:v>
                </c:pt>
                <c:pt idx="59">
                  <c:v>288384</c:v>
                </c:pt>
                <c:pt idx="60">
                  <c:v>340981</c:v>
                </c:pt>
                <c:pt idx="61">
                  <c:v>319072</c:v>
                </c:pt>
                <c:pt idx="62">
                  <c:v>374214</c:v>
                </c:pt>
                <c:pt idx="63">
                  <c:v>344529</c:v>
                </c:pt>
                <c:pt idx="64">
                  <c:v>337271</c:v>
                </c:pt>
                <c:pt idx="65">
                  <c:v>281016</c:v>
                </c:pt>
                <c:pt idx="66">
                  <c:v>282224</c:v>
                </c:pt>
                <c:pt idx="67">
                  <c:v>320984</c:v>
                </c:pt>
                <c:pt idx="68">
                  <c:v>325426</c:v>
                </c:pt>
                <c:pt idx="69">
                  <c:v>366276</c:v>
                </c:pt>
                <c:pt idx="70">
                  <c:v>380296</c:v>
                </c:pt>
                <c:pt idx="71">
                  <c:v>300727</c:v>
                </c:pt>
                <c:pt idx="72">
                  <c:v>359326</c:v>
                </c:pt>
                <c:pt idx="73">
                  <c:v>327610</c:v>
                </c:pt>
                <c:pt idx="74">
                  <c:v>383563</c:v>
                </c:pt>
                <c:pt idx="75">
                  <c:v>352405</c:v>
                </c:pt>
                <c:pt idx="76">
                  <c:v>329351</c:v>
                </c:pt>
                <c:pt idx="77">
                  <c:v>294486</c:v>
                </c:pt>
                <c:pt idx="78">
                  <c:v>333454</c:v>
                </c:pt>
                <c:pt idx="79">
                  <c:v>334339</c:v>
                </c:pt>
                <c:pt idx="80">
                  <c:v>358000</c:v>
                </c:pt>
                <c:pt idx="81">
                  <c:v>396057</c:v>
                </c:pt>
                <c:pt idx="82">
                  <c:v>386976</c:v>
                </c:pt>
                <c:pt idx="83">
                  <c:v>307155</c:v>
                </c:pt>
                <c:pt idx="84">
                  <c:v>363909</c:v>
                </c:pt>
                <c:pt idx="85">
                  <c:v>344700</c:v>
                </c:pt>
                <c:pt idx="86">
                  <c:v>397561</c:v>
                </c:pt>
                <c:pt idx="87">
                  <c:v>376791</c:v>
                </c:pt>
                <c:pt idx="88">
                  <c:v>337085</c:v>
                </c:pt>
                <c:pt idx="89">
                  <c:v>299252</c:v>
                </c:pt>
                <c:pt idx="90">
                  <c:v>323136</c:v>
                </c:pt>
                <c:pt idx="91">
                  <c:v>329091</c:v>
                </c:pt>
                <c:pt idx="92">
                  <c:v>346991</c:v>
                </c:pt>
                <c:pt idx="93">
                  <c:v>461999</c:v>
                </c:pt>
                <c:pt idx="94">
                  <c:v>436533</c:v>
                </c:pt>
                <c:pt idx="95">
                  <c:v>360372</c:v>
                </c:pt>
                <c:pt idx="96">
                  <c:v>415467</c:v>
                </c:pt>
                <c:pt idx="97">
                  <c:v>382110</c:v>
                </c:pt>
                <c:pt idx="98">
                  <c:v>432197</c:v>
                </c:pt>
                <c:pt idx="99">
                  <c:v>424254</c:v>
                </c:pt>
                <c:pt idx="100">
                  <c:v>386728</c:v>
                </c:pt>
                <c:pt idx="101">
                  <c:v>354508</c:v>
                </c:pt>
                <c:pt idx="102">
                  <c:v>375765</c:v>
                </c:pt>
                <c:pt idx="103">
                  <c:v>367986</c:v>
                </c:pt>
                <c:pt idx="104">
                  <c:v>402378</c:v>
                </c:pt>
                <c:pt idx="105">
                  <c:v>426516</c:v>
                </c:pt>
                <c:pt idx="106">
                  <c:v>433313</c:v>
                </c:pt>
                <c:pt idx="107">
                  <c:v>338461</c:v>
                </c:pt>
                <c:pt idx="108">
                  <c:v>416834</c:v>
                </c:pt>
                <c:pt idx="109">
                  <c:v>381099</c:v>
                </c:pt>
                <c:pt idx="110">
                  <c:v>445673</c:v>
                </c:pt>
                <c:pt idx="111">
                  <c:v>412408</c:v>
                </c:pt>
                <c:pt idx="112">
                  <c:v>393997</c:v>
                </c:pt>
                <c:pt idx="113">
                  <c:v>348241</c:v>
                </c:pt>
                <c:pt idx="114">
                  <c:v>380134</c:v>
                </c:pt>
                <c:pt idx="115">
                  <c:v>373688</c:v>
                </c:pt>
                <c:pt idx="116">
                  <c:v>393588</c:v>
                </c:pt>
                <c:pt idx="117">
                  <c:v>434192</c:v>
                </c:pt>
                <c:pt idx="118">
                  <c:v>430731</c:v>
                </c:pt>
                <c:pt idx="119">
                  <c:v>344468</c:v>
                </c:pt>
                <c:pt idx="120">
                  <c:v>411891</c:v>
                </c:pt>
                <c:pt idx="121">
                  <c:v>370497</c:v>
                </c:pt>
                <c:pt idx="122">
                  <c:v>437305</c:v>
                </c:pt>
                <c:pt idx="123">
                  <c:v>411270</c:v>
                </c:pt>
                <c:pt idx="124">
                  <c:v>385495</c:v>
                </c:pt>
                <c:pt idx="125">
                  <c:v>341273</c:v>
                </c:pt>
                <c:pt idx="126">
                  <c:v>384217</c:v>
                </c:pt>
                <c:pt idx="127">
                  <c:v>373223</c:v>
                </c:pt>
                <c:pt idx="128">
                  <c:v>415771</c:v>
                </c:pt>
                <c:pt idx="129">
                  <c:v>448634</c:v>
                </c:pt>
                <c:pt idx="130">
                  <c:v>454341</c:v>
                </c:pt>
                <c:pt idx="131">
                  <c:v>350297</c:v>
                </c:pt>
                <c:pt idx="132">
                  <c:v>419104</c:v>
                </c:pt>
                <c:pt idx="133">
                  <c:v>398027</c:v>
                </c:pt>
                <c:pt idx="134">
                  <c:v>456059</c:v>
                </c:pt>
                <c:pt idx="135">
                  <c:v>430052</c:v>
                </c:pt>
                <c:pt idx="136">
                  <c:v>399757</c:v>
                </c:pt>
                <c:pt idx="137">
                  <c:v>362731</c:v>
                </c:pt>
                <c:pt idx="138">
                  <c:v>384896</c:v>
                </c:pt>
                <c:pt idx="139">
                  <c:v>385349</c:v>
                </c:pt>
                <c:pt idx="140">
                  <c:v>432289</c:v>
                </c:pt>
                <c:pt idx="141">
                  <c:v>468891</c:v>
                </c:pt>
                <c:pt idx="142">
                  <c:v>442702</c:v>
                </c:pt>
                <c:pt idx="143">
                  <c:v>370178</c:v>
                </c:pt>
                <c:pt idx="144">
                  <c:v>439400</c:v>
                </c:pt>
                <c:pt idx="145">
                  <c:v>393900</c:v>
                </c:pt>
                <c:pt idx="146">
                  <c:v>468700</c:v>
                </c:pt>
                <c:pt idx="147">
                  <c:v>438800</c:v>
                </c:pt>
                <c:pt idx="148">
                  <c:v>430100</c:v>
                </c:pt>
                <c:pt idx="149">
                  <c:v>366300</c:v>
                </c:pt>
                <c:pt idx="150">
                  <c:v>391000</c:v>
                </c:pt>
                <c:pt idx="151">
                  <c:v>380900</c:v>
                </c:pt>
                <c:pt idx="152">
                  <c:v>431400</c:v>
                </c:pt>
                <c:pt idx="153">
                  <c:v>465400</c:v>
                </c:pt>
                <c:pt idx="154">
                  <c:v>471500</c:v>
                </c:pt>
                <c:pt idx="155">
                  <c:v>387500</c:v>
                </c:pt>
                <c:pt idx="156">
                  <c:v>446400</c:v>
                </c:pt>
                <c:pt idx="157">
                  <c:v>421500</c:v>
                </c:pt>
                <c:pt idx="158">
                  <c:v>504800</c:v>
                </c:pt>
                <c:pt idx="159">
                  <c:v>492071</c:v>
                </c:pt>
                <c:pt idx="160">
                  <c:v>421253</c:v>
                </c:pt>
                <c:pt idx="161">
                  <c:v>396682</c:v>
                </c:pt>
                <c:pt idx="162">
                  <c:v>428000</c:v>
                </c:pt>
                <c:pt idx="163">
                  <c:v>421900</c:v>
                </c:pt>
                <c:pt idx="164">
                  <c:v>465600</c:v>
                </c:pt>
                <c:pt idx="165">
                  <c:v>525793</c:v>
                </c:pt>
                <c:pt idx="166">
                  <c:v>499855</c:v>
                </c:pt>
                <c:pt idx="167">
                  <c:v>435287</c:v>
                </c:pt>
                <c:pt idx="168">
                  <c:v>479499</c:v>
                </c:pt>
                <c:pt idx="169">
                  <c:v>473027</c:v>
                </c:pt>
                <c:pt idx="170">
                  <c:v>554410</c:v>
                </c:pt>
                <c:pt idx="171">
                  <c:v>489574</c:v>
                </c:pt>
                <c:pt idx="172">
                  <c:v>462157</c:v>
                </c:pt>
                <c:pt idx="173">
                  <c:v>420331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5F-40E6-837E-91A85A89F6C8}"/>
            </c:ext>
          </c:extLst>
        </c:ser>
        <c:ser>
          <c:idx val="5"/>
          <c:order val="1"/>
          <c:tx>
            <c:strRef>
              <c:f>'Exer 3.2b'!$F$1</c:f>
              <c:strCache>
                <c:ptCount val="1"/>
                <c:pt idx="0">
                  <c:v>Dormidas Ajustadas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'Exer 3.2b'!$F$2:$F$176</c:f>
              <c:numCache>
                <c:formatCode>0</c:formatCode>
                <c:ptCount val="175"/>
                <c:pt idx="0">
                  <c:v>271960.04435483873</c:v>
                </c:pt>
                <c:pt idx="1">
                  <c:v>273552.30818965519</c:v>
                </c:pt>
                <c:pt idx="2">
                  <c:v>286260.76008064515</c:v>
                </c:pt>
                <c:pt idx="3">
                  <c:v>279399.00208333333</c:v>
                </c:pt>
                <c:pt idx="4">
                  <c:v>270306.60080645164</c:v>
                </c:pt>
                <c:pt idx="5">
                  <c:v>235071.85625000001</c:v>
                </c:pt>
                <c:pt idx="6">
                  <c:v>234495.40927419355</c:v>
                </c:pt>
                <c:pt idx="7">
                  <c:v>269239.32459677418</c:v>
                </c:pt>
                <c:pt idx="8">
                  <c:v>281859.36666666664</c:v>
                </c:pt>
                <c:pt idx="9">
                  <c:v>293633.50806451612</c:v>
                </c:pt>
                <c:pt idx="10">
                  <c:v>290809.00624999998</c:v>
                </c:pt>
                <c:pt idx="11">
                  <c:v>228097.6431451613</c:v>
                </c:pt>
                <c:pt idx="12">
                  <c:v>288717.36088709679</c:v>
                </c:pt>
                <c:pt idx="13">
                  <c:v>290797.70089285716</c:v>
                </c:pt>
                <c:pt idx="14">
                  <c:v>304118.73588709679</c:v>
                </c:pt>
                <c:pt idx="15">
                  <c:v>284827.02291666664</c:v>
                </c:pt>
                <c:pt idx="16">
                  <c:v>282084.93145161291</c:v>
                </c:pt>
                <c:pt idx="17">
                  <c:v>239108.88333333333</c:v>
                </c:pt>
                <c:pt idx="18">
                  <c:v>251795.69153225806</c:v>
                </c:pt>
                <c:pt idx="19">
                  <c:v>283753.10282258067</c:v>
                </c:pt>
                <c:pt idx="20">
                  <c:v>295029.67291666666</c:v>
                </c:pt>
                <c:pt idx="21">
                  <c:v>316057.10887096776</c:v>
                </c:pt>
                <c:pt idx="22">
                  <c:v>296089.91249999998</c:v>
                </c:pt>
                <c:pt idx="23">
                  <c:v>237000.12096774194</c:v>
                </c:pt>
                <c:pt idx="24">
                  <c:v>290107.6673387097</c:v>
                </c:pt>
                <c:pt idx="25">
                  <c:v>280677.23214285716</c:v>
                </c:pt>
                <c:pt idx="26">
                  <c:v>300547.7298387097</c:v>
                </c:pt>
                <c:pt idx="27">
                  <c:v>285584.91666666669</c:v>
                </c:pt>
                <c:pt idx="28">
                  <c:v>277964.08669354836</c:v>
                </c:pt>
                <c:pt idx="29">
                  <c:v>240876.28750000001</c:v>
                </c:pt>
                <c:pt idx="30">
                  <c:v>269847.09274193546</c:v>
                </c:pt>
                <c:pt idx="31">
                  <c:v>293908.42741935485</c:v>
                </c:pt>
                <c:pt idx="32">
                  <c:v>304763.58541666664</c:v>
                </c:pt>
                <c:pt idx="33">
                  <c:v>334677.00403225806</c:v>
                </c:pt>
                <c:pt idx="34">
                  <c:v>323443.07916666666</c:v>
                </c:pt>
                <c:pt idx="35">
                  <c:v>260918.10483870967</c:v>
                </c:pt>
                <c:pt idx="36">
                  <c:v>321054.75</c:v>
                </c:pt>
                <c:pt idx="37">
                  <c:v>315619.0323275862</c:v>
                </c:pt>
                <c:pt idx="38">
                  <c:v>340128.26209677418</c:v>
                </c:pt>
                <c:pt idx="39">
                  <c:v>321952.65625</c:v>
                </c:pt>
                <c:pt idx="40">
                  <c:v>320288.90322580643</c:v>
                </c:pt>
                <c:pt idx="41">
                  <c:v>274604.08124999999</c:v>
                </c:pt>
                <c:pt idx="42">
                  <c:v>273110.77822580643</c:v>
                </c:pt>
                <c:pt idx="43">
                  <c:v>318694.37096774194</c:v>
                </c:pt>
                <c:pt idx="44">
                  <c:v>326493.93125000002</c:v>
                </c:pt>
                <c:pt idx="45">
                  <c:v>337308.375</c:v>
                </c:pt>
                <c:pt idx="46">
                  <c:v>359203.08333333331</c:v>
                </c:pt>
                <c:pt idx="47">
                  <c:v>273131.39717741933</c:v>
                </c:pt>
                <c:pt idx="48">
                  <c:v>324253.63306451612</c:v>
                </c:pt>
                <c:pt idx="49">
                  <c:v>334099.39285714284</c:v>
                </c:pt>
                <c:pt idx="50">
                  <c:v>369053.70564516127</c:v>
                </c:pt>
                <c:pt idx="51">
                  <c:v>340198.92291666666</c:v>
                </c:pt>
                <c:pt idx="52">
                  <c:v>333114.87298387097</c:v>
                </c:pt>
                <c:pt idx="53">
                  <c:v>284351.18333333335</c:v>
                </c:pt>
                <c:pt idx="54">
                  <c:v>288359.96572580643</c:v>
                </c:pt>
                <c:pt idx="55">
                  <c:v>334970.57862903224</c:v>
                </c:pt>
                <c:pt idx="56">
                  <c:v>350129.66458333336</c:v>
                </c:pt>
                <c:pt idx="57">
                  <c:v>362021.66129032261</c:v>
                </c:pt>
                <c:pt idx="58">
                  <c:v>374790.12708333333</c:v>
                </c:pt>
                <c:pt idx="59">
                  <c:v>283151.22580645164</c:v>
                </c:pt>
                <c:pt idx="60">
                  <c:v>334793.84475806454</c:v>
                </c:pt>
                <c:pt idx="61">
                  <c:v>346848.35714285716</c:v>
                </c:pt>
                <c:pt idx="62">
                  <c:v>367423.82661290321</c:v>
                </c:pt>
                <c:pt idx="63">
                  <c:v>349553.38124999998</c:v>
                </c:pt>
                <c:pt idx="64">
                  <c:v>331151.16330645164</c:v>
                </c:pt>
                <c:pt idx="65">
                  <c:v>285114.15000000002</c:v>
                </c:pt>
                <c:pt idx="66">
                  <c:v>277103</c:v>
                </c:pt>
                <c:pt idx="67">
                  <c:v>315159.69354838709</c:v>
                </c:pt>
                <c:pt idx="68">
                  <c:v>330171.79583333334</c:v>
                </c:pt>
                <c:pt idx="69">
                  <c:v>359629.86290322582</c:v>
                </c:pt>
                <c:pt idx="70">
                  <c:v>385841.98333333334</c:v>
                </c:pt>
                <c:pt idx="71">
                  <c:v>295270.26008064515</c:v>
                </c:pt>
                <c:pt idx="72">
                  <c:v>352805.97177419357</c:v>
                </c:pt>
                <c:pt idx="73">
                  <c:v>356129.62053571426</c:v>
                </c:pt>
                <c:pt idx="74">
                  <c:v>376603.1875</c:v>
                </c:pt>
                <c:pt idx="75">
                  <c:v>357544.23958333331</c:v>
                </c:pt>
                <c:pt idx="76">
                  <c:v>323374.87298387097</c:v>
                </c:pt>
                <c:pt idx="77">
                  <c:v>298780.58750000002</c:v>
                </c:pt>
                <c:pt idx="78">
                  <c:v>327403.42338709679</c:v>
                </c:pt>
                <c:pt idx="79">
                  <c:v>328272.36491935485</c:v>
                </c:pt>
                <c:pt idx="80">
                  <c:v>363220.83333333331</c:v>
                </c:pt>
                <c:pt idx="81">
                  <c:v>388870.48185483873</c:v>
                </c:pt>
                <c:pt idx="82">
                  <c:v>392619.4</c:v>
                </c:pt>
                <c:pt idx="83">
                  <c:v>301581.62298387097</c:v>
                </c:pt>
                <c:pt idx="84">
                  <c:v>357305.8125</c:v>
                </c:pt>
                <c:pt idx="85">
                  <c:v>361786.4224137931</c:v>
                </c:pt>
                <c:pt idx="86">
                  <c:v>390347.19153225806</c:v>
                </c:pt>
                <c:pt idx="87">
                  <c:v>382285.86875000002</c:v>
                </c:pt>
                <c:pt idx="88">
                  <c:v>330968.53830645164</c:v>
                </c:pt>
                <c:pt idx="89">
                  <c:v>303616.09166666667</c:v>
                </c:pt>
                <c:pt idx="90">
                  <c:v>317272.6451612903</c:v>
                </c:pt>
                <c:pt idx="91">
                  <c:v>323119.59072580643</c:v>
                </c:pt>
                <c:pt idx="92">
                  <c:v>352051.28541666665</c:v>
                </c:pt>
                <c:pt idx="93">
                  <c:v>453615.95362903224</c:v>
                </c:pt>
                <c:pt idx="94">
                  <c:v>442899.10625000001</c:v>
                </c:pt>
                <c:pt idx="95">
                  <c:v>353832.99193548388</c:v>
                </c:pt>
                <c:pt idx="96">
                  <c:v>407928.28427419357</c:v>
                </c:pt>
                <c:pt idx="97">
                  <c:v>415374.04017857142</c:v>
                </c:pt>
                <c:pt idx="98">
                  <c:v>424354.71572580643</c:v>
                </c:pt>
                <c:pt idx="99">
                  <c:v>430441.03749999998</c:v>
                </c:pt>
                <c:pt idx="100">
                  <c:v>379710.75806451612</c:v>
                </c:pt>
                <c:pt idx="101">
                  <c:v>359677.90833333333</c:v>
                </c:pt>
                <c:pt idx="102">
                  <c:v>368946.68346774194</c:v>
                </c:pt>
                <c:pt idx="103">
                  <c:v>361308.83467741933</c:v>
                </c:pt>
                <c:pt idx="104">
                  <c:v>408246.01250000001</c:v>
                </c:pt>
                <c:pt idx="105">
                  <c:v>418776.79838709679</c:v>
                </c:pt>
                <c:pt idx="106">
                  <c:v>439632.14791666664</c:v>
                </c:pt>
                <c:pt idx="107">
                  <c:v>332319.57056451612</c:v>
                </c:pt>
                <c:pt idx="108">
                  <c:v>409270.4798387097</c:v>
                </c:pt>
                <c:pt idx="109">
                  <c:v>414275.02901785716</c:v>
                </c:pt>
                <c:pt idx="110">
                  <c:v>437586.19153225806</c:v>
                </c:pt>
                <c:pt idx="111">
                  <c:v>418422.28333333333</c:v>
                </c:pt>
                <c:pt idx="112">
                  <c:v>386847.86088709679</c:v>
                </c:pt>
                <c:pt idx="113">
                  <c:v>353319.51458333334</c:v>
                </c:pt>
                <c:pt idx="114">
                  <c:v>373236.40725806454</c:v>
                </c:pt>
                <c:pt idx="115">
                  <c:v>366907.37096774194</c:v>
                </c:pt>
                <c:pt idx="116">
                  <c:v>399327.82500000001</c:v>
                </c:pt>
                <c:pt idx="117">
                  <c:v>426313.51612903224</c:v>
                </c:pt>
                <c:pt idx="118">
                  <c:v>437012.49375000002</c:v>
                </c:pt>
                <c:pt idx="119">
                  <c:v>338217.57258064515</c:v>
                </c:pt>
                <c:pt idx="120">
                  <c:v>404417.17137096776</c:v>
                </c:pt>
                <c:pt idx="121">
                  <c:v>402750.08705357142</c:v>
                </c:pt>
                <c:pt idx="122">
                  <c:v>429370.03024193546</c:v>
                </c:pt>
                <c:pt idx="123">
                  <c:v>417267.6875</c:v>
                </c:pt>
                <c:pt idx="124">
                  <c:v>378500.13104838709</c:v>
                </c:pt>
                <c:pt idx="125">
                  <c:v>346249.89791666664</c:v>
                </c:pt>
                <c:pt idx="126">
                  <c:v>377245.32056451612</c:v>
                </c:pt>
                <c:pt idx="127">
                  <c:v>366450.80846774194</c:v>
                </c:pt>
                <c:pt idx="128">
                  <c:v>421834.32708333334</c:v>
                </c:pt>
                <c:pt idx="129">
                  <c:v>440493.46370967739</c:v>
                </c:pt>
                <c:pt idx="130">
                  <c:v>460966.80625000002</c:v>
                </c:pt>
                <c:pt idx="131">
                  <c:v>343940.80443548388</c:v>
                </c:pt>
                <c:pt idx="132">
                  <c:v>411499.29032258067</c:v>
                </c:pt>
                <c:pt idx="133">
                  <c:v>417756.78663793101</c:v>
                </c:pt>
                <c:pt idx="134">
                  <c:v>447783.73588709679</c:v>
                </c:pt>
                <c:pt idx="135">
                  <c:v>436323.59166666667</c:v>
                </c:pt>
                <c:pt idx="136">
                  <c:v>392503.34475806454</c:v>
                </c:pt>
                <c:pt idx="137">
                  <c:v>368020.82708333334</c:v>
                </c:pt>
                <c:pt idx="138">
                  <c:v>377912</c:v>
                </c:pt>
                <c:pt idx="139">
                  <c:v>378356.78024193546</c:v>
                </c:pt>
                <c:pt idx="140">
                  <c:v>438593.21458333335</c:v>
                </c:pt>
                <c:pt idx="141">
                  <c:v>460382.89717741933</c:v>
                </c:pt>
                <c:pt idx="142">
                  <c:v>449158.07083333336</c:v>
                </c:pt>
                <c:pt idx="143">
                  <c:v>363461.06048387097</c:v>
                </c:pt>
                <c:pt idx="144">
                  <c:v>431427.01612903224</c:v>
                </c:pt>
                <c:pt idx="145">
                  <c:v>428190.40178571426</c:v>
                </c:pt>
                <c:pt idx="146">
                  <c:v>460195.36290322582</c:v>
                </c:pt>
                <c:pt idx="147">
                  <c:v>445199.16666666669</c:v>
                </c:pt>
                <c:pt idx="148">
                  <c:v>422295.76612903224</c:v>
                </c:pt>
                <c:pt idx="149">
                  <c:v>371641.875</c:v>
                </c:pt>
                <c:pt idx="150">
                  <c:v>383905.24193548388</c:v>
                </c:pt>
                <c:pt idx="151">
                  <c:v>373988.50806451612</c:v>
                </c:pt>
                <c:pt idx="152">
                  <c:v>437691.25</c:v>
                </c:pt>
                <c:pt idx="153">
                  <c:v>456955.24193548388</c:v>
                </c:pt>
                <c:pt idx="154">
                  <c:v>478376.04166666669</c:v>
                </c:pt>
                <c:pt idx="155">
                  <c:v>380468.75</c:v>
                </c:pt>
                <c:pt idx="156">
                  <c:v>438300</c:v>
                </c:pt>
                <c:pt idx="157">
                  <c:v>458193.08035714284</c:v>
                </c:pt>
                <c:pt idx="158">
                  <c:v>495640.32258064515</c:v>
                </c:pt>
                <c:pt idx="159">
                  <c:v>499247.03541666665</c:v>
                </c:pt>
                <c:pt idx="160">
                  <c:v>413609.29637096776</c:v>
                </c:pt>
                <c:pt idx="161">
                  <c:v>402466.94583333336</c:v>
                </c:pt>
                <c:pt idx="162">
                  <c:v>420233.87096774194</c:v>
                </c:pt>
                <c:pt idx="163">
                  <c:v>414244.55645161291</c:v>
                </c:pt>
                <c:pt idx="164">
                  <c:v>472390</c:v>
                </c:pt>
                <c:pt idx="165">
                  <c:v>516252.40120967739</c:v>
                </c:pt>
                <c:pt idx="166">
                  <c:v>507144.55208333331</c:v>
                </c:pt>
                <c:pt idx="167">
                  <c:v>427388.64717741933</c:v>
                </c:pt>
                <c:pt idx="168">
                  <c:v>470798.41330645164</c:v>
                </c:pt>
                <c:pt idx="169">
                  <c:v>514205.68973214284</c:v>
                </c:pt>
                <c:pt idx="170">
                  <c:v>544350.14112903224</c:v>
                </c:pt>
                <c:pt idx="171">
                  <c:v>496713.62083333335</c:v>
                </c:pt>
                <c:pt idx="172">
                  <c:v>453771.08669354836</c:v>
                </c:pt>
                <c:pt idx="173">
                  <c:v>426460.82708333334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C5F-40E6-837E-91A85A89F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638368"/>
        <c:axId val="535635744"/>
      </c:lineChart>
      <c:catAx>
        <c:axId val="5356383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35635744"/>
        <c:crosses val="autoZero"/>
        <c:auto val="1"/>
        <c:lblAlgn val="ctr"/>
        <c:lblOffset val="100"/>
        <c:noMultiLvlLbl val="0"/>
      </c:catAx>
      <c:valAx>
        <c:axId val="535635744"/>
        <c:scaling>
          <c:orientation val="minMax"/>
          <c:min val="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35638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'Exer 3.2d'!$B$1</c:f>
              <c:strCache>
                <c:ptCount val="1"/>
                <c:pt idx="0">
                  <c:v>Dormidas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'Exer 3.2d'!$A$2:$A$175</c:f>
              <c:numCache>
                <c:formatCode>[$-816]mmm/yy;@</c:formatCode>
                <c:ptCount val="174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30682</c:v>
                </c:pt>
                <c:pt idx="37">
                  <c:v>30713</c:v>
                </c:pt>
                <c:pt idx="38">
                  <c:v>30742</c:v>
                </c:pt>
                <c:pt idx="39">
                  <c:v>30773</c:v>
                </c:pt>
                <c:pt idx="40">
                  <c:v>30803</c:v>
                </c:pt>
                <c:pt idx="41">
                  <c:v>30834</c:v>
                </c:pt>
                <c:pt idx="42">
                  <c:v>30864</c:v>
                </c:pt>
                <c:pt idx="43">
                  <c:v>30895</c:v>
                </c:pt>
                <c:pt idx="44">
                  <c:v>30926</c:v>
                </c:pt>
                <c:pt idx="45">
                  <c:v>30956</c:v>
                </c:pt>
                <c:pt idx="46">
                  <c:v>30987</c:v>
                </c:pt>
                <c:pt idx="47">
                  <c:v>31017</c:v>
                </c:pt>
                <c:pt idx="48">
                  <c:v>31048</c:v>
                </c:pt>
                <c:pt idx="49">
                  <c:v>31079</c:v>
                </c:pt>
                <c:pt idx="50">
                  <c:v>31107</c:v>
                </c:pt>
                <c:pt idx="51">
                  <c:v>31138</c:v>
                </c:pt>
                <c:pt idx="52">
                  <c:v>31168</c:v>
                </c:pt>
                <c:pt idx="53">
                  <c:v>31199</c:v>
                </c:pt>
                <c:pt idx="54">
                  <c:v>31229</c:v>
                </c:pt>
                <c:pt idx="55">
                  <c:v>31260</c:v>
                </c:pt>
                <c:pt idx="56">
                  <c:v>31291</c:v>
                </c:pt>
                <c:pt idx="57">
                  <c:v>31321</c:v>
                </c:pt>
                <c:pt idx="58">
                  <c:v>31352</c:v>
                </c:pt>
                <c:pt idx="59">
                  <c:v>31382</c:v>
                </c:pt>
                <c:pt idx="60">
                  <c:v>31413</c:v>
                </c:pt>
                <c:pt idx="61">
                  <c:v>31444</c:v>
                </c:pt>
                <c:pt idx="62">
                  <c:v>31472</c:v>
                </c:pt>
                <c:pt idx="63">
                  <c:v>31503</c:v>
                </c:pt>
                <c:pt idx="64">
                  <c:v>31533</c:v>
                </c:pt>
                <c:pt idx="65">
                  <c:v>31564</c:v>
                </c:pt>
                <c:pt idx="66">
                  <c:v>31594</c:v>
                </c:pt>
                <c:pt idx="67">
                  <c:v>31625</c:v>
                </c:pt>
                <c:pt idx="68">
                  <c:v>31656</c:v>
                </c:pt>
                <c:pt idx="69">
                  <c:v>31686</c:v>
                </c:pt>
                <c:pt idx="70">
                  <c:v>31717</c:v>
                </c:pt>
                <c:pt idx="71">
                  <c:v>31747</c:v>
                </c:pt>
                <c:pt idx="72">
                  <c:v>31778</c:v>
                </c:pt>
                <c:pt idx="73">
                  <c:v>31809</c:v>
                </c:pt>
                <c:pt idx="74">
                  <c:v>31837</c:v>
                </c:pt>
                <c:pt idx="75">
                  <c:v>31868</c:v>
                </c:pt>
                <c:pt idx="76">
                  <c:v>31898</c:v>
                </c:pt>
                <c:pt idx="77">
                  <c:v>31929</c:v>
                </c:pt>
                <c:pt idx="78">
                  <c:v>31959</c:v>
                </c:pt>
                <c:pt idx="79">
                  <c:v>31990</c:v>
                </c:pt>
                <c:pt idx="80">
                  <c:v>32021</c:v>
                </c:pt>
                <c:pt idx="81">
                  <c:v>32051</c:v>
                </c:pt>
                <c:pt idx="82">
                  <c:v>32082</c:v>
                </c:pt>
                <c:pt idx="83">
                  <c:v>32112</c:v>
                </c:pt>
                <c:pt idx="84">
                  <c:v>32143</c:v>
                </c:pt>
                <c:pt idx="85">
                  <c:v>32174</c:v>
                </c:pt>
                <c:pt idx="86">
                  <c:v>32203</c:v>
                </c:pt>
                <c:pt idx="87">
                  <c:v>32234</c:v>
                </c:pt>
                <c:pt idx="88">
                  <c:v>32264</c:v>
                </c:pt>
                <c:pt idx="89">
                  <c:v>32295</c:v>
                </c:pt>
                <c:pt idx="90">
                  <c:v>32325</c:v>
                </c:pt>
                <c:pt idx="91">
                  <c:v>32356</c:v>
                </c:pt>
                <c:pt idx="92">
                  <c:v>32387</c:v>
                </c:pt>
                <c:pt idx="93">
                  <c:v>32417</c:v>
                </c:pt>
                <c:pt idx="94">
                  <c:v>32448</c:v>
                </c:pt>
                <c:pt idx="95">
                  <c:v>32478</c:v>
                </c:pt>
                <c:pt idx="96">
                  <c:v>32509</c:v>
                </c:pt>
                <c:pt idx="97">
                  <c:v>32540</c:v>
                </c:pt>
                <c:pt idx="98">
                  <c:v>32568</c:v>
                </c:pt>
                <c:pt idx="99">
                  <c:v>32599</c:v>
                </c:pt>
                <c:pt idx="100">
                  <c:v>32629</c:v>
                </c:pt>
                <c:pt idx="101">
                  <c:v>32660</c:v>
                </c:pt>
                <c:pt idx="102">
                  <c:v>32690</c:v>
                </c:pt>
                <c:pt idx="103">
                  <c:v>32721</c:v>
                </c:pt>
                <c:pt idx="104">
                  <c:v>32752</c:v>
                </c:pt>
                <c:pt idx="105">
                  <c:v>32782</c:v>
                </c:pt>
                <c:pt idx="106">
                  <c:v>32813</c:v>
                </c:pt>
                <c:pt idx="107">
                  <c:v>32843</c:v>
                </c:pt>
                <c:pt idx="108">
                  <c:v>32874</c:v>
                </c:pt>
                <c:pt idx="109">
                  <c:v>32905</c:v>
                </c:pt>
                <c:pt idx="110">
                  <c:v>32933</c:v>
                </c:pt>
                <c:pt idx="111">
                  <c:v>32964</c:v>
                </c:pt>
                <c:pt idx="112">
                  <c:v>32994</c:v>
                </c:pt>
                <c:pt idx="113">
                  <c:v>33025</c:v>
                </c:pt>
                <c:pt idx="114">
                  <c:v>33055</c:v>
                </c:pt>
                <c:pt idx="115">
                  <c:v>33086</c:v>
                </c:pt>
                <c:pt idx="116">
                  <c:v>33117</c:v>
                </c:pt>
                <c:pt idx="117">
                  <c:v>33147</c:v>
                </c:pt>
                <c:pt idx="118">
                  <c:v>33178</c:v>
                </c:pt>
                <c:pt idx="119">
                  <c:v>33208</c:v>
                </c:pt>
                <c:pt idx="120">
                  <c:v>33239</c:v>
                </c:pt>
                <c:pt idx="121">
                  <c:v>33270</c:v>
                </c:pt>
                <c:pt idx="122">
                  <c:v>33298</c:v>
                </c:pt>
                <c:pt idx="123">
                  <c:v>33329</c:v>
                </c:pt>
                <c:pt idx="124">
                  <c:v>33359</c:v>
                </c:pt>
                <c:pt idx="125">
                  <c:v>33390</c:v>
                </c:pt>
                <c:pt idx="126">
                  <c:v>33420</c:v>
                </c:pt>
                <c:pt idx="127">
                  <c:v>33451</c:v>
                </c:pt>
                <c:pt idx="128">
                  <c:v>33482</c:v>
                </c:pt>
                <c:pt idx="129">
                  <c:v>33512</c:v>
                </c:pt>
                <c:pt idx="130">
                  <c:v>33543</c:v>
                </c:pt>
                <c:pt idx="131">
                  <c:v>33573</c:v>
                </c:pt>
                <c:pt idx="132">
                  <c:v>33604</c:v>
                </c:pt>
                <c:pt idx="133">
                  <c:v>33635</c:v>
                </c:pt>
                <c:pt idx="134">
                  <c:v>33664</c:v>
                </c:pt>
                <c:pt idx="135">
                  <c:v>33695</c:v>
                </c:pt>
                <c:pt idx="136">
                  <c:v>33725</c:v>
                </c:pt>
                <c:pt idx="137">
                  <c:v>33756</c:v>
                </c:pt>
                <c:pt idx="138">
                  <c:v>33786</c:v>
                </c:pt>
                <c:pt idx="139">
                  <c:v>33817</c:v>
                </c:pt>
                <c:pt idx="140">
                  <c:v>33848</c:v>
                </c:pt>
                <c:pt idx="141">
                  <c:v>33878</c:v>
                </c:pt>
                <c:pt idx="142">
                  <c:v>33909</c:v>
                </c:pt>
                <c:pt idx="143">
                  <c:v>33939</c:v>
                </c:pt>
                <c:pt idx="144">
                  <c:v>33970</c:v>
                </c:pt>
                <c:pt idx="145">
                  <c:v>34001</c:v>
                </c:pt>
                <c:pt idx="146">
                  <c:v>34029</c:v>
                </c:pt>
                <c:pt idx="147">
                  <c:v>34060</c:v>
                </c:pt>
                <c:pt idx="148">
                  <c:v>34090</c:v>
                </c:pt>
                <c:pt idx="149">
                  <c:v>34121</c:v>
                </c:pt>
                <c:pt idx="150">
                  <c:v>34151</c:v>
                </c:pt>
                <c:pt idx="151">
                  <c:v>34182</c:v>
                </c:pt>
                <c:pt idx="152">
                  <c:v>34213</c:v>
                </c:pt>
                <c:pt idx="153">
                  <c:v>34243</c:v>
                </c:pt>
                <c:pt idx="154">
                  <c:v>34274</c:v>
                </c:pt>
                <c:pt idx="155">
                  <c:v>34304</c:v>
                </c:pt>
                <c:pt idx="156">
                  <c:v>34335</c:v>
                </c:pt>
                <c:pt idx="157">
                  <c:v>34366</c:v>
                </c:pt>
                <c:pt idx="158">
                  <c:v>34394</c:v>
                </c:pt>
                <c:pt idx="159">
                  <c:v>34425</c:v>
                </c:pt>
                <c:pt idx="160">
                  <c:v>34455</c:v>
                </c:pt>
                <c:pt idx="161">
                  <c:v>34486</c:v>
                </c:pt>
                <c:pt idx="162">
                  <c:v>34516</c:v>
                </c:pt>
                <c:pt idx="163">
                  <c:v>34547</c:v>
                </c:pt>
                <c:pt idx="164">
                  <c:v>34578</c:v>
                </c:pt>
                <c:pt idx="165">
                  <c:v>34608</c:v>
                </c:pt>
                <c:pt idx="166">
                  <c:v>34639</c:v>
                </c:pt>
                <c:pt idx="167">
                  <c:v>34669</c:v>
                </c:pt>
                <c:pt idx="168">
                  <c:v>34700</c:v>
                </c:pt>
                <c:pt idx="169">
                  <c:v>34731</c:v>
                </c:pt>
                <c:pt idx="170">
                  <c:v>34759</c:v>
                </c:pt>
                <c:pt idx="171">
                  <c:v>34790</c:v>
                </c:pt>
                <c:pt idx="172">
                  <c:v>34820</c:v>
                </c:pt>
                <c:pt idx="173">
                  <c:v>34851</c:v>
                </c:pt>
              </c:numCache>
            </c:numRef>
          </c:cat>
          <c:val>
            <c:numRef>
              <c:f>'Exer 3.2d'!$B$2:$B$175</c:f>
              <c:numCache>
                <c:formatCode>General</c:formatCode>
                <c:ptCount val="174"/>
                <c:pt idx="0">
                  <c:v>276986</c:v>
                </c:pt>
                <c:pt idx="1">
                  <c:v>260633</c:v>
                </c:pt>
                <c:pt idx="2">
                  <c:v>291551</c:v>
                </c:pt>
                <c:pt idx="3">
                  <c:v>275383</c:v>
                </c:pt>
                <c:pt idx="4">
                  <c:v>275302</c:v>
                </c:pt>
                <c:pt idx="5">
                  <c:v>231693</c:v>
                </c:pt>
                <c:pt idx="6">
                  <c:v>238829</c:v>
                </c:pt>
                <c:pt idx="7">
                  <c:v>274215</c:v>
                </c:pt>
                <c:pt idx="8">
                  <c:v>277808</c:v>
                </c:pt>
                <c:pt idx="9">
                  <c:v>299060</c:v>
                </c:pt>
                <c:pt idx="10">
                  <c:v>286629</c:v>
                </c:pt>
                <c:pt idx="11">
                  <c:v>232313</c:v>
                </c:pt>
                <c:pt idx="12">
                  <c:v>294053</c:v>
                </c:pt>
                <c:pt idx="13">
                  <c:v>267510</c:v>
                </c:pt>
                <c:pt idx="14">
                  <c:v>309739</c:v>
                </c:pt>
                <c:pt idx="15">
                  <c:v>280733</c:v>
                </c:pt>
                <c:pt idx="16">
                  <c:v>287298</c:v>
                </c:pt>
                <c:pt idx="17">
                  <c:v>235672</c:v>
                </c:pt>
                <c:pt idx="18">
                  <c:v>256449</c:v>
                </c:pt>
                <c:pt idx="19">
                  <c:v>288997</c:v>
                </c:pt>
                <c:pt idx="20">
                  <c:v>290789</c:v>
                </c:pt>
                <c:pt idx="21">
                  <c:v>321898</c:v>
                </c:pt>
                <c:pt idx="22">
                  <c:v>291834</c:v>
                </c:pt>
                <c:pt idx="23">
                  <c:v>241380</c:v>
                </c:pt>
                <c:pt idx="24">
                  <c:v>295469</c:v>
                </c:pt>
                <c:pt idx="25">
                  <c:v>258200</c:v>
                </c:pt>
                <c:pt idx="26">
                  <c:v>306102</c:v>
                </c:pt>
                <c:pt idx="27">
                  <c:v>281480</c:v>
                </c:pt>
                <c:pt idx="28">
                  <c:v>283101</c:v>
                </c:pt>
                <c:pt idx="29">
                  <c:v>237414</c:v>
                </c:pt>
                <c:pt idx="30">
                  <c:v>274834</c:v>
                </c:pt>
                <c:pt idx="31">
                  <c:v>299340</c:v>
                </c:pt>
                <c:pt idx="32">
                  <c:v>300383</c:v>
                </c:pt>
                <c:pt idx="33">
                  <c:v>340862</c:v>
                </c:pt>
                <c:pt idx="34">
                  <c:v>318794</c:v>
                </c:pt>
                <c:pt idx="35">
                  <c:v>265740</c:v>
                </c:pt>
                <c:pt idx="36">
                  <c:v>326988</c:v>
                </c:pt>
                <c:pt idx="37">
                  <c:v>300713</c:v>
                </c:pt>
                <c:pt idx="38">
                  <c:v>346414</c:v>
                </c:pt>
                <c:pt idx="39">
                  <c:v>317325</c:v>
                </c:pt>
                <c:pt idx="40">
                  <c:v>326208</c:v>
                </c:pt>
                <c:pt idx="41">
                  <c:v>270657</c:v>
                </c:pt>
                <c:pt idx="42">
                  <c:v>278158</c:v>
                </c:pt>
                <c:pt idx="43">
                  <c:v>324584</c:v>
                </c:pt>
                <c:pt idx="44">
                  <c:v>321801</c:v>
                </c:pt>
                <c:pt idx="45">
                  <c:v>343542</c:v>
                </c:pt>
                <c:pt idx="46">
                  <c:v>354040</c:v>
                </c:pt>
                <c:pt idx="47">
                  <c:v>278179</c:v>
                </c:pt>
                <c:pt idx="48">
                  <c:v>330246</c:v>
                </c:pt>
                <c:pt idx="49">
                  <c:v>307344</c:v>
                </c:pt>
                <c:pt idx="50">
                  <c:v>375874</c:v>
                </c:pt>
                <c:pt idx="51">
                  <c:v>335309</c:v>
                </c:pt>
                <c:pt idx="52">
                  <c:v>339271</c:v>
                </c:pt>
                <c:pt idx="53">
                  <c:v>280264</c:v>
                </c:pt>
                <c:pt idx="54">
                  <c:v>293689</c:v>
                </c:pt>
                <c:pt idx="55">
                  <c:v>341161</c:v>
                </c:pt>
                <c:pt idx="56">
                  <c:v>345097</c:v>
                </c:pt>
                <c:pt idx="57">
                  <c:v>368712</c:v>
                </c:pt>
                <c:pt idx="58">
                  <c:v>369403</c:v>
                </c:pt>
                <c:pt idx="59">
                  <c:v>288384</c:v>
                </c:pt>
                <c:pt idx="60">
                  <c:v>340981</c:v>
                </c:pt>
                <c:pt idx="61">
                  <c:v>319072</c:v>
                </c:pt>
                <c:pt idx="62">
                  <c:v>374214</c:v>
                </c:pt>
                <c:pt idx="63">
                  <c:v>344529</c:v>
                </c:pt>
                <c:pt idx="64">
                  <c:v>337271</c:v>
                </c:pt>
                <c:pt idx="65">
                  <c:v>281016</c:v>
                </c:pt>
                <c:pt idx="66">
                  <c:v>282224</c:v>
                </c:pt>
                <c:pt idx="67">
                  <c:v>320984</c:v>
                </c:pt>
                <c:pt idx="68">
                  <c:v>325426</c:v>
                </c:pt>
                <c:pt idx="69">
                  <c:v>366276</c:v>
                </c:pt>
                <c:pt idx="70">
                  <c:v>380296</c:v>
                </c:pt>
                <c:pt idx="71">
                  <c:v>300727</c:v>
                </c:pt>
                <c:pt idx="72">
                  <c:v>359326</c:v>
                </c:pt>
                <c:pt idx="73">
                  <c:v>327610</c:v>
                </c:pt>
                <c:pt idx="74">
                  <c:v>383563</c:v>
                </c:pt>
                <c:pt idx="75">
                  <c:v>352405</c:v>
                </c:pt>
                <c:pt idx="76">
                  <c:v>329351</c:v>
                </c:pt>
                <c:pt idx="77">
                  <c:v>294486</c:v>
                </c:pt>
                <c:pt idx="78">
                  <c:v>333454</c:v>
                </c:pt>
                <c:pt idx="79">
                  <c:v>334339</c:v>
                </c:pt>
                <c:pt idx="80">
                  <c:v>358000</c:v>
                </c:pt>
                <c:pt idx="81">
                  <c:v>396057</c:v>
                </c:pt>
                <c:pt idx="82">
                  <c:v>386976</c:v>
                </c:pt>
                <c:pt idx="83">
                  <c:v>307155</c:v>
                </c:pt>
                <c:pt idx="84">
                  <c:v>363909</c:v>
                </c:pt>
                <c:pt idx="85">
                  <c:v>344700</c:v>
                </c:pt>
                <c:pt idx="86">
                  <c:v>397561</c:v>
                </c:pt>
                <c:pt idx="87">
                  <c:v>376791</c:v>
                </c:pt>
                <c:pt idx="88">
                  <c:v>337085</c:v>
                </c:pt>
                <c:pt idx="89">
                  <c:v>299252</c:v>
                </c:pt>
                <c:pt idx="90">
                  <c:v>323136</c:v>
                </c:pt>
                <c:pt idx="91">
                  <c:v>329091</c:v>
                </c:pt>
                <c:pt idx="92">
                  <c:v>346991</c:v>
                </c:pt>
                <c:pt idx="93">
                  <c:v>461999</c:v>
                </c:pt>
                <c:pt idx="94">
                  <c:v>436533</c:v>
                </c:pt>
                <c:pt idx="95">
                  <c:v>360372</c:v>
                </c:pt>
                <c:pt idx="96">
                  <c:v>415467</c:v>
                </c:pt>
                <c:pt idx="97">
                  <c:v>382110</c:v>
                </c:pt>
                <c:pt idx="98">
                  <c:v>432197</c:v>
                </c:pt>
                <c:pt idx="99">
                  <c:v>424254</c:v>
                </c:pt>
                <c:pt idx="100">
                  <c:v>386728</c:v>
                </c:pt>
                <c:pt idx="101">
                  <c:v>354508</c:v>
                </c:pt>
                <c:pt idx="102">
                  <c:v>375765</c:v>
                </c:pt>
                <c:pt idx="103">
                  <c:v>367986</c:v>
                </c:pt>
                <c:pt idx="104">
                  <c:v>402378</c:v>
                </c:pt>
                <c:pt idx="105">
                  <c:v>426516</c:v>
                </c:pt>
                <c:pt idx="106">
                  <c:v>433313</c:v>
                </c:pt>
                <c:pt idx="107">
                  <c:v>338461</c:v>
                </c:pt>
                <c:pt idx="108">
                  <c:v>416834</c:v>
                </c:pt>
                <c:pt idx="109">
                  <c:v>381099</c:v>
                </c:pt>
                <c:pt idx="110">
                  <c:v>445673</c:v>
                </c:pt>
                <c:pt idx="111">
                  <c:v>412408</c:v>
                </c:pt>
                <c:pt idx="112">
                  <c:v>393997</c:v>
                </c:pt>
                <c:pt idx="113">
                  <c:v>348241</c:v>
                </c:pt>
                <c:pt idx="114">
                  <c:v>380134</c:v>
                </c:pt>
                <c:pt idx="115">
                  <c:v>373688</c:v>
                </c:pt>
                <c:pt idx="116">
                  <c:v>393588</c:v>
                </c:pt>
                <c:pt idx="117">
                  <c:v>434192</c:v>
                </c:pt>
                <c:pt idx="118">
                  <c:v>430731</c:v>
                </c:pt>
                <c:pt idx="119">
                  <c:v>344468</c:v>
                </c:pt>
                <c:pt idx="120">
                  <c:v>411891</c:v>
                </c:pt>
                <c:pt idx="121">
                  <c:v>370497</c:v>
                </c:pt>
                <c:pt idx="122">
                  <c:v>437305</c:v>
                </c:pt>
                <c:pt idx="123">
                  <c:v>411270</c:v>
                </c:pt>
                <c:pt idx="124">
                  <c:v>385495</c:v>
                </c:pt>
                <c:pt idx="125">
                  <c:v>341273</c:v>
                </c:pt>
                <c:pt idx="126">
                  <c:v>384217</c:v>
                </c:pt>
                <c:pt idx="127">
                  <c:v>373223</c:v>
                </c:pt>
                <c:pt idx="128">
                  <c:v>415771</c:v>
                </c:pt>
                <c:pt idx="129">
                  <c:v>448634</c:v>
                </c:pt>
                <c:pt idx="130">
                  <c:v>454341</c:v>
                </c:pt>
                <c:pt idx="131">
                  <c:v>350297</c:v>
                </c:pt>
                <c:pt idx="132">
                  <c:v>419104</c:v>
                </c:pt>
                <c:pt idx="133">
                  <c:v>398027</c:v>
                </c:pt>
                <c:pt idx="134">
                  <c:v>456059</c:v>
                </c:pt>
                <c:pt idx="135">
                  <c:v>430052</c:v>
                </c:pt>
                <c:pt idx="136">
                  <c:v>399757</c:v>
                </c:pt>
                <c:pt idx="137">
                  <c:v>362731</c:v>
                </c:pt>
                <c:pt idx="138">
                  <c:v>384896</c:v>
                </c:pt>
                <c:pt idx="139">
                  <c:v>385349</c:v>
                </c:pt>
                <c:pt idx="140">
                  <c:v>432289</c:v>
                </c:pt>
                <c:pt idx="141">
                  <c:v>468891</c:v>
                </c:pt>
                <c:pt idx="142">
                  <c:v>442702</c:v>
                </c:pt>
                <c:pt idx="143">
                  <c:v>370178</c:v>
                </c:pt>
                <c:pt idx="144">
                  <c:v>439400</c:v>
                </c:pt>
                <c:pt idx="145">
                  <c:v>393900</c:v>
                </c:pt>
                <c:pt idx="146">
                  <c:v>468700</c:v>
                </c:pt>
                <c:pt idx="147">
                  <c:v>438800</c:v>
                </c:pt>
                <c:pt idx="148">
                  <c:v>430100</c:v>
                </c:pt>
                <c:pt idx="149">
                  <c:v>366300</c:v>
                </c:pt>
                <c:pt idx="150">
                  <c:v>391000</c:v>
                </c:pt>
                <c:pt idx="151">
                  <c:v>380900</c:v>
                </c:pt>
                <c:pt idx="152">
                  <c:v>431400</c:v>
                </c:pt>
                <c:pt idx="153">
                  <c:v>465400</c:v>
                </c:pt>
                <c:pt idx="154">
                  <c:v>471500</c:v>
                </c:pt>
                <c:pt idx="155">
                  <c:v>387500</c:v>
                </c:pt>
                <c:pt idx="156">
                  <c:v>446400</c:v>
                </c:pt>
                <c:pt idx="157">
                  <c:v>421500</c:v>
                </c:pt>
                <c:pt idx="158">
                  <c:v>504800</c:v>
                </c:pt>
                <c:pt idx="159">
                  <c:v>492071</c:v>
                </c:pt>
                <c:pt idx="160">
                  <c:v>421253</c:v>
                </c:pt>
                <c:pt idx="161">
                  <c:v>396682</c:v>
                </c:pt>
                <c:pt idx="162">
                  <c:v>428000</c:v>
                </c:pt>
                <c:pt idx="163">
                  <c:v>421900</c:v>
                </c:pt>
                <c:pt idx="164">
                  <c:v>465600</c:v>
                </c:pt>
                <c:pt idx="165">
                  <c:v>525793</c:v>
                </c:pt>
                <c:pt idx="166">
                  <c:v>499855</c:v>
                </c:pt>
                <c:pt idx="167">
                  <c:v>435287</c:v>
                </c:pt>
                <c:pt idx="168">
                  <c:v>479499</c:v>
                </c:pt>
                <c:pt idx="169">
                  <c:v>473027</c:v>
                </c:pt>
                <c:pt idx="170">
                  <c:v>554410</c:v>
                </c:pt>
                <c:pt idx="171">
                  <c:v>489574</c:v>
                </c:pt>
                <c:pt idx="172">
                  <c:v>462157</c:v>
                </c:pt>
                <c:pt idx="173">
                  <c:v>420331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0F-4AEC-8C8F-0D32481B00A8}"/>
            </c:ext>
          </c:extLst>
        </c:ser>
        <c:ser>
          <c:idx val="5"/>
          <c:order val="1"/>
          <c:tx>
            <c:strRef>
              <c:f>'Exer 3.2d'!$G$1</c:f>
              <c:strCache>
                <c:ptCount val="1"/>
                <c:pt idx="0">
                  <c:v>Dormidas ajustadas de sazonalidade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'Exer 3.2d'!$A$2:$A$175</c:f>
              <c:numCache>
                <c:formatCode>[$-816]mmm/yy;@</c:formatCode>
                <c:ptCount val="174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30682</c:v>
                </c:pt>
                <c:pt idx="37">
                  <c:v>30713</c:v>
                </c:pt>
                <c:pt idx="38">
                  <c:v>30742</c:v>
                </c:pt>
                <c:pt idx="39">
                  <c:v>30773</c:v>
                </c:pt>
                <c:pt idx="40">
                  <c:v>30803</c:v>
                </c:pt>
                <c:pt idx="41">
                  <c:v>30834</c:v>
                </c:pt>
                <c:pt idx="42">
                  <c:v>30864</c:v>
                </c:pt>
                <c:pt idx="43">
                  <c:v>30895</c:v>
                </c:pt>
                <c:pt idx="44">
                  <c:v>30926</c:v>
                </c:pt>
                <c:pt idx="45">
                  <c:v>30956</c:v>
                </c:pt>
                <c:pt idx="46">
                  <c:v>30987</c:v>
                </c:pt>
                <c:pt idx="47">
                  <c:v>31017</c:v>
                </c:pt>
                <c:pt idx="48">
                  <c:v>31048</c:v>
                </c:pt>
                <c:pt idx="49">
                  <c:v>31079</c:v>
                </c:pt>
                <c:pt idx="50">
                  <c:v>31107</c:v>
                </c:pt>
                <c:pt idx="51">
                  <c:v>31138</c:v>
                </c:pt>
                <c:pt idx="52">
                  <c:v>31168</c:v>
                </c:pt>
                <c:pt idx="53">
                  <c:v>31199</c:v>
                </c:pt>
                <c:pt idx="54">
                  <c:v>31229</c:v>
                </c:pt>
                <c:pt idx="55">
                  <c:v>31260</c:v>
                </c:pt>
                <c:pt idx="56">
                  <c:v>31291</c:v>
                </c:pt>
                <c:pt idx="57">
                  <c:v>31321</c:v>
                </c:pt>
                <c:pt idx="58">
                  <c:v>31352</c:v>
                </c:pt>
                <c:pt idx="59">
                  <c:v>31382</c:v>
                </c:pt>
                <c:pt idx="60">
                  <c:v>31413</c:v>
                </c:pt>
                <c:pt idx="61">
                  <c:v>31444</c:v>
                </c:pt>
                <c:pt idx="62">
                  <c:v>31472</c:v>
                </c:pt>
                <c:pt idx="63">
                  <c:v>31503</c:v>
                </c:pt>
                <c:pt idx="64">
                  <c:v>31533</c:v>
                </c:pt>
                <c:pt idx="65">
                  <c:v>31564</c:v>
                </c:pt>
                <c:pt idx="66">
                  <c:v>31594</c:v>
                </c:pt>
                <c:pt idx="67">
                  <c:v>31625</c:v>
                </c:pt>
                <c:pt idx="68">
                  <c:v>31656</c:v>
                </c:pt>
                <c:pt idx="69">
                  <c:v>31686</c:v>
                </c:pt>
                <c:pt idx="70">
                  <c:v>31717</c:v>
                </c:pt>
                <c:pt idx="71">
                  <c:v>31747</c:v>
                </c:pt>
                <c:pt idx="72">
                  <c:v>31778</c:v>
                </c:pt>
                <c:pt idx="73">
                  <c:v>31809</c:v>
                </c:pt>
                <c:pt idx="74">
                  <c:v>31837</c:v>
                </c:pt>
                <c:pt idx="75">
                  <c:v>31868</c:v>
                </c:pt>
                <c:pt idx="76">
                  <c:v>31898</c:v>
                </c:pt>
                <c:pt idx="77">
                  <c:v>31929</c:v>
                </c:pt>
                <c:pt idx="78">
                  <c:v>31959</c:v>
                </c:pt>
                <c:pt idx="79">
                  <c:v>31990</c:v>
                </c:pt>
                <c:pt idx="80">
                  <c:v>32021</c:v>
                </c:pt>
                <c:pt idx="81">
                  <c:v>32051</c:v>
                </c:pt>
                <c:pt idx="82">
                  <c:v>32082</c:v>
                </c:pt>
                <c:pt idx="83">
                  <c:v>32112</c:v>
                </c:pt>
                <c:pt idx="84">
                  <c:v>32143</c:v>
                </c:pt>
                <c:pt idx="85">
                  <c:v>32174</c:v>
                </c:pt>
                <c:pt idx="86">
                  <c:v>32203</c:v>
                </c:pt>
                <c:pt idx="87">
                  <c:v>32234</c:v>
                </c:pt>
                <c:pt idx="88">
                  <c:v>32264</c:v>
                </c:pt>
                <c:pt idx="89">
                  <c:v>32295</c:v>
                </c:pt>
                <c:pt idx="90">
                  <c:v>32325</c:v>
                </c:pt>
                <c:pt idx="91">
                  <c:v>32356</c:v>
                </c:pt>
                <c:pt idx="92">
                  <c:v>32387</c:v>
                </c:pt>
                <c:pt idx="93">
                  <c:v>32417</c:v>
                </c:pt>
                <c:pt idx="94">
                  <c:v>32448</c:v>
                </c:pt>
                <c:pt idx="95">
                  <c:v>32478</c:v>
                </c:pt>
                <c:pt idx="96">
                  <c:v>32509</c:v>
                </c:pt>
                <c:pt idx="97">
                  <c:v>32540</c:v>
                </c:pt>
                <c:pt idx="98">
                  <c:v>32568</c:v>
                </c:pt>
                <c:pt idx="99">
                  <c:v>32599</c:v>
                </c:pt>
                <c:pt idx="100">
                  <c:v>32629</c:v>
                </c:pt>
                <c:pt idx="101">
                  <c:v>32660</c:v>
                </c:pt>
                <c:pt idx="102">
                  <c:v>32690</c:v>
                </c:pt>
                <c:pt idx="103">
                  <c:v>32721</c:v>
                </c:pt>
                <c:pt idx="104">
                  <c:v>32752</c:v>
                </c:pt>
                <c:pt idx="105">
                  <c:v>32782</c:v>
                </c:pt>
                <c:pt idx="106">
                  <c:v>32813</c:v>
                </c:pt>
                <c:pt idx="107">
                  <c:v>32843</c:v>
                </c:pt>
                <c:pt idx="108">
                  <c:v>32874</c:v>
                </c:pt>
                <c:pt idx="109">
                  <c:v>32905</c:v>
                </c:pt>
                <c:pt idx="110">
                  <c:v>32933</c:v>
                </c:pt>
                <c:pt idx="111">
                  <c:v>32964</c:v>
                </c:pt>
                <c:pt idx="112">
                  <c:v>32994</c:v>
                </c:pt>
                <c:pt idx="113">
                  <c:v>33025</c:v>
                </c:pt>
                <c:pt idx="114">
                  <c:v>33055</c:v>
                </c:pt>
                <c:pt idx="115">
                  <c:v>33086</c:v>
                </c:pt>
                <c:pt idx="116">
                  <c:v>33117</c:v>
                </c:pt>
                <c:pt idx="117">
                  <c:v>33147</c:v>
                </c:pt>
                <c:pt idx="118">
                  <c:v>33178</c:v>
                </c:pt>
                <c:pt idx="119">
                  <c:v>33208</c:v>
                </c:pt>
                <c:pt idx="120">
                  <c:v>33239</c:v>
                </c:pt>
                <c:pt idx="121">
                  <c:v>33270</c:v>
                </c:pt>
                <c:pt idx="122">
                  <c:v>33298</c:v>
                </c:pt>
                <c:pt idx="123">
                  <c:v>33329</c:v>
                </c:pt>
                <c:pt idx="124">
                  <c:v>33359</c:v>
                </c:pt>
                <c:pt idx="125">
                  <c:v>33390</c:v>
                </c:pt>
                <c:pt idx="126">
                  <c:v>33420</c:v>
                </c:pt>
                <c:pt idx="127">
                  <c:v>33451</c:v>
                </c:pt>
                <c:pt idx="128">
                  <c:v>33482</c:v>
                </c:pt>
                <c:pt idx="129">
                  <c:v>33512</c:v>
                </c:pt>
                <c:pt idx="130">
                  <c:v>33543</c:v>
                </c:pt>
                <c:pt idx="131">
                  <c:v>33573</c:v>
                </c:pt>
                <c:pt idx="132">
                  <c:v>33604</c:v>
                </c:pt>
                <c:pt idx="133">
                  <c:v>33635</c:v>
                </c:pt>
                <c:pt idx="134">
                  <c:v>33664</c:v>
                </c:pt>
                <c:pt idx="135">
                  <c:v>33695</c:v>
                </c:pt>
                <c:pt idx="136">
                  <c:v>33725</c:v>
                </c:pt>
                <c:pt idx="137">
                  <c:v>33756</c:v>
                </c:pt>
                <c:pt idx="138">
                  <c:v>33786</c:v>
                </c:pt>
                <c:pt idx="139">
                  <c:v>33817</c:v>
                </c:pt>
                <c:pt idx="140">
                  <c:v>33848</c:v>
                </c:pt>
                <c:pt idx="141">
                  <c:v>33878</c:v>
                </c:pt>
                <c:pt idx="142">
                  <c:v>33909</c:v>
                </c:pt>
                <c:pt idx="143">
                  <c:v>33939</c:v>
                </c:pt>
                <c:pt idx="144">
                  <c:v>33970</c:v>
                </c:pt>
                <c:pt idx="145">
                  <c:v>34001</c:v>
                </c:pt>
                <c:pt idx="146">
                  <c:v>34029</c:v>
                </c:pt>
                <c:pt idx="147">
                  <c:v>34060</c:v>
                </c:pt>
                <c:pt idx="148">
                  <c:v>34090</c:v>
                </c:pt>
                <c:pt idx="149">
                  <c:v>34121</c:v>
                </c:pt>
                <c:pt idx="150">
                  <c:v>34151</c:v>
                </c:pt>
                <c:pt idx="151">
                  <c:v>34182</c:v>
                </c:pt>
                <c:pt idx="152">
                  <c:v>34213</c:v>
                </c:pt>
                <c:pt idx="153">
                  <c:v>34243</c:v>
                </c:pt>
                <c:pt idx="154">
                  <c:v>34274</c:v>
                </c:pt>
                <c:pt idx="155">
                  <c:v>34304</c:v>
                </c:pt>
                <c:pt idx="156">
                  <c:v>34335</c:v>
                </c:pt>
                <c:pt idx="157">
                  <c:v>34366</c:v>
                </c:pt>
                <c:pt idx="158">
                  <c:v>34394</c:v>
                </c:pt>
                <c:pt idx="159">
                  <c:v>34425</c:v>
                </c:pt>
                <c:pt idx="160">
                  <c:v>34455</c:v>
                </c:pt>
                <c:pt idx="161">
                  <c:v>34486</c:v>
                </c:pt>
                <c:pt idx="162">
                  <c:v>34516</c:v>
                </c:pt>
                <c:pt idx="163">
                  <c:v>34547</c:v>
                </c:pt>
                <c:pt idx="164">
                  <c:v>34578</c:v>
                </c:pt>
                <c:pt idx="165">
                  <c:v>34608</c:v>
                </c:pt>
                <c:pt idx="166">
                  <c:v>34639</c:v>
                </c:pt>
                <c:pt idx="167">
                  <c:v>34669</c:v>
                </c:pt>
                <c:pt idx="168">
                  <c:v>34700</c:v>
                </c:pt>
                <c:pt idx="169">
                  <c:v>34731</c:v>
                </c:pt>
                <c:pt idx="170">
                  <c:v>34759</c:v>
                </c:pt>
                <c:pt idx="171">
                  <c:v>34790</c:v>
                </c:pt>
                <c:pt idx="172">
                  <c:v>34820</c:v>
                </c:pt>
                <c:pt idx="173">
                  <c:v>34851</c:v>
                </c:pt>
              </c:numCache>
            </c:numRef>
          </c:cat>
          <c:val>
            <c:numRef>
              <c:f>'Exer 3.2d'!$G$2:$G$175</c:f>
              <c:numCache>
                <c:formatCode>0</c:formatCode>
                <c:ptCount val="174"/>
                <c:pt idx="0">
                  <c:v>259237.08508158507</c:v>
                </c:pt>
                <c:pt idx="1">
                  <c:v>273793.44405594404</c:v>
                </c:pt>
                <c:pt idx="2">
                  <c:v>246869.8446969697</c:v>
                </c:pt>
                <c:pt idx="3">
                  <c:v>258243.8350815851</c:v>
                </c:pt>
                <c:pt idx="4">
                  <c:v>278073.88315850816</c:v>
                </c:pt>
                <c:pt idx="5">
                  <c:v>281061.85751748254</c:v>
                </c:pt>
                <c:pt idx="6">
                  <c:v>265022.79341491841</c:v>
                </c:pt>
                <c:pt idx="7">
                  <c:v>289693.7261072261</c:v>
                </c:pt>
                <c:pt idx="8">
                  <c:v>272578.02097902098</c:v>
                </c:pt>
                <c:pt idx="9">
                  <c:v>253802.12354312354</c:v>
                </c:pt>
                <c:pt idx="10">
                  <c:v>250174.31585081585</c:v>
                </c:pt>
                <c:pt idx="11">
                  <c:v>274102.1555944056</c:v>
                </c:pt>
                <c:pt idx="12">
                  <c:v>276304.0850815851</c:v>
                </c:pt>
                <c:pt idx="13">
                  <c:v>280670.44405594404</c:v>
                </c:pt>
                <c:pt idx="14">
                  <c:v>265057.84469696967</c:v>
                </c:pt>
                <c:pt idx="15">
                  <c:v>263593.8350815851</c:v>
                </c:pt>
                <c:pt idx="16">
                  <c:v>290069.88315850816</c:v>
                </c:pt>
                <c:pt idx="17">
                  <c:v>285040.85751748254</c:v>
                </c:pt>
                <c:pt idx="18">
                  <c:v>282642.79341491841</c:v>
                </c:pt>
                <c:pt idx="19">
                  <c:v>304475.7261072261</c:v>
                </c:pt>
                <c:pt idx="20">
                  <c:v>285559.02097902098</c:v>
                </c:pt>
                <c:pt idx="21">
                  <c:v>276640.12354312354</c:v>
                </c:pt>
                <c:pt idx="22">
                  <c:v>255379.31585081585</c:v>
                </c:pt>
                <c:pt idx="23">
                  <c:v>283169.1555944056</c:v>
                </c:pt>
                <c:pt idx="24">
                  <c:v>277720.0850815851</c:v>
                </c:pt>
                <c:pt idx="25">
                  <c:v>271360.44405594404</c:v>
                </c:pt>
                <c:pt idx="26">
                  <c:v>261420.8446969697</c:v>
                </c:pt>
                <c:pt idx="27">
                  <c:v>264340.8350815851</c:v>
                </c:pt>
                <c:pt idx="28">
                  <c:v>285872.88315850816</c:v>
                </c:pt>
                <c:pt idx="29">
                  <c:v>286782.85751748254</c:v>
                </c:pt>
                <c:pt idx="30">
                  <c:v>301027.79341491841</c:v>
                </c:pt>
                <c:pt idx="31">
                  <c:v>314818.7261072261</c:v>
                </c:pt>
                <c:pt idx="32">
                  <c:v>295153.02097902098</c:v>
                </c:pt>
                <c:pt idx="33">
                  <c:v>295604.12354312354</c:v>
                </c:pt>
                <c:pt idx="34">
                  <c:v>282339.31585081585</c:v>
                </c:pt>
                <c:pt idx="35">
                  <c:v>307529.1555944056</c:v>
                </c:pt>
                <c:pt idx="36">
                  <c:v>309239.0850815851</c:v>
                </c:pt>
                <c:pt idx="37">
                  <c:v>313873.44405594404</c:v>
                </c:pt>
                <c:pt idx="38">
                  <c:v>301732.84469696967</c:v>
                </c:pt>
                <c:pt idx="39">
                  <c:v>300185.8350815851</c:v>
                </c:pt>
                <c:pt idx="40">
                  <c:v>328979.88315850816</c:v>
                </c:pt>
                <c:pt idx="41">
                  <c:v>320025.85751748254</c:v>
                </c:pt>
                <c:pt idx="42">
                  <c:v>304351.79341491841</c:v>
                </c:pt>
                <c:pt idx="43">
                  <c:v>340062.7261072261</c:v>
                </c:pt>
                <c:pt idx="44">
                  <c:v>316571.02097902098</c:v>
                </c:pt>
                <c:pt idx="45">
                  <c:v>298284.12354312354</c:v>
                </c:pt>
                <c:pt idx="46">
                  <c:v>317585.31585081585</c:v>
                </c:pt>
                <c:pt idx="47">
                  <c:v>319968.1555944056</c:v>
                </c:pt>
                <c:pt idx="48">
                  <c:v>312497.0850815851</c:v>
                </c:pt>
                <c:pt idx="49">
                  <c:v>320504.44405594404</c:v>
                </c:pt>
                <c:pt idx="50">
                  <c:v>331192.84469696967</c:v>
                </c:pt>
                <c:pt idx="51">
                  <c:v>318169.8350815851</c:v>
                </c:pt>
                <c:pt idx="52">
                  <c:v>342042.88315850816</c:v>
                </c:pt>
                <c:pt idx="53">
                  <c:v>329632.85751748254</c:v>
                </c:pt>
                <c:pt idx="54">
                  <c:v>319882.79341491841</c:v>
                </c:pt>
                <c:pt idx="55">
                  <c:v>356639.7261072261</c:v>
                </c:pt>
                <c:pt idx="56">
                  <c:v>339867.02097902098</c:v>
                </c:pt>
                <c:pt idx="57">
                  <c:v>323454.12354312354</c:v>
                </c:pt>
                <c:pt idx="58">
                  <c:v>332948.31585081585</c:v>
                </c:pt>
                <c:pt idx="59">
                  <c:v>330173.1555944056</c:v>
                </c:pt>
                <c:pt idx="60">
                  <c:v>323232.0850815851</c:v>
                </c:pt>
                <c:pt idx="61">
                  <c:v>332232.44405594404</c:v>
                </c:pt>
                <c:pt idx="62">
                  <c:v>329532.84469696967</c:v>
                </c:pt>
                <c:pt idx="63">
                  <c:v>327389.8350815851</c:v>
                </c:pt>
                <c:pt idx="64">
                  <c:v>340042.88315850816</c:v>
                </c:pt>
                <c:pt idx="65">
                  <c:v>330384.85751748254</c:v>
                </c:pt>
                <c:pt idx="66">
                  <c:v>308417.79341491841</c:v>
                </c:pt>
                <c:pt idx="67">
                  <c:v>336462.7261072261</c:v>
                </c:pt>
                <c:pt idx="68">
                  <c:v>320196.02097902098</c:v>
                </c:pt>
                <c:pt idx="69">
                  <c:v>321018.12354312354</c:v>
                </c:pt>
                <c:pt idx="70">
                  <c:v>343841.31585081585</c:v>
                </c:pt>
                <c:pt idx="71">
                  <c:v>342516.1555944056</c:v>
                </c:pt>
                <c:pt idx="72">
                  <c:v>341577.0850815851</c:v>
                </c:pt>
                <c:pt idx="73">
                  <c:v>340770.44405594404</c:v>
                </c:pt>
                <c:pt idx="74">
                  <c:v>338881.84469696967</c:v>
                </c:pt>
                <c:pt idx="75">
                  <c:v>335265.8350815851</c:v>
                </c:pt>
                <c:pt idx="76">
                  <c:v>332122.88315850816</c:v>
                </c:pt>
                <c:pt idx="77">
                  <c:v>343854.85751748254</c:v>
                </c:pt>
                <c:pt idx="78">
                  <c:v>359647.79341491841</c:v>
                </c:pt>
                <c:pt idx="79">
                  <c:v>349817.7261072261</c:v>
                </c:pt>
                <c:pt idx="80">
                  <c:v>352770.02097902098</c:v>
                </c:pt>
                <c:pt idx="81">
                  <c:v>350799.12354312354</c:v>
                </c:pt>
                <c:pt idx="82">
                  <c:v>350521.31585081585</c:v>
                </c:pt>
                <c:pt idx="83">
                  <c:v>348944.1555944056</c:v>
                </c:pt>
                <c:pt idx="84">
                  <c:v>346160.0850815851</c:v>
                </c:pt>
                <c:pt idx="85">
                  <c:v>357860.44405594404</c:v>
                </c:pt>
                <c:pt idx="86">
                  <c:v>352879.84469696967</c:v>
                </c:pt>
                <c:pt idx="87">
                  <c:v>359651.8350815851</c:v>
                </c:pt>
                <c:pt idx="88">
                  <c:v>339856.88315850816</c:v>
                </c:pt>
                <c:pt idx="89">
                  <c:v>348620.85751748254</c:v>
                </c:pt>
                <c:pt idx="90">
                  <c:v>349329.79341491841</c:v>
                </c:pt>
                <c:pt idx="91">
                  <c:v>344569.7261072261</c:v>
                </c:pt>
                <c:pt idx="92">
                  <c:v>341761.02097902098</c:v>
                </c:pt>
                <c:pt idx="93">
                  <c:v>416741.12354312354</c:v>
                </c:pt>
                <c:pt idx="94">
                  <c:v>400078.31585081585</c:v>
                </c:pt>
                <c:pt idx="95">
                  <c:v>402161.1555944056</c:v>
                </c:pt>
                <c:pt idx="96">
                  <c:v>397718.0850815851</c:v>
                </c:pt>
                <c:pt idx="97">
                  <c:v>395270.44405594404</c:v>
                </c:pt>
                <c:pt idx="98">
                  <c:v>387515.84469696967</c:v>
                </c:pt>
                <c:pt idx="99">
                  <c:v>407114.8350815851</c:v>
                </c:pt>
                <c:pt idx="100">
                  <c:v>389499.88315850816</c:v>
                </c:pt>
                <c:pt idx="101">
                  <c:v>403876.85751748254</c:v>
                </c:pt>
                <c:pt idx="102">
                  <c:v>401958.79341491841</c:v>
                </c:pt>
                <c:pt idx="103">
                  <c:v>383464.7261072261</c:v>
                </c:pt>
                <c:pt idx="104">
                  <c:v>397148.02097902098</c:v>
                </c:pt>
                <c:pt idx="105">
                  <c:v>381258.12354312354</c:v>
                </c:pt>
                <c:pt idx="106">
                  <c:v>396858.31585081585</c:v>
                </c:pt>
                <c:pt idx="107">
                  <c:v>380250.1555944056</c:v>
                </c:pt>
                <c:pt idx="108">
                  <c:v>399085.0850815851</c:v>
                </c:pt>
                <c:pt idx="109">
                  <c:v>394259.44405594404</c:v>
                </c:pt>
                <c:pt idx="110">
                  <c:v>400991.84469696967</c:v>
                </c:pt>
                <c:pt idx="111">
                  <c:v>395268.8350815851</c:v>
                </c:pt>
                <c:pt idx="112">
                  <c:v>396768.88315850816</c:v>
                </c:pt>
                <c:pt idx="113">
                  <c:v>397609.85751748254</c:v>
                </c:pt>
                <c:pt idx="114">
                  <c:v>406327.79341491841</c:v>
                </c:pt>
                <c:pt idx="115">
                  <c:v>389166.7261072261</c:v>
                </c:pt>
                <c:pt idx="116">
                  <c:v>388358.02097902098</c:v>
                </c:pt>
                <c:pt idx="117">
                  <c:v>388934.12354312354</c:v>
                </c:pt>
                <c:pt idx="118">
                  <c:v>394276.31585081585</c:v>
                </c:pt>
                <c:pt idx="119">
                  <c:v>386257.1555944056</c:v>
                </c:pt>
                <c:pt idx="120">
                  <c:v>394142.0850815851</c:v>
                </c:pt>
                <c:pt idx="121">
                  <c:v>383657.44405594404</c:v>
                </c:pt>
                <c:pt idx="122">
                  <c:v>392623.84469696967</c:v>
                </c:pt>
                <c:pt idx="123">
                  <c:v>394130.8350815851</c:v>
                </c:pt>
                <c:pt idx="124">
                  <c:v>388266.88315850816</c:v>
                </c:pt>
                <c:pt idx="125">
                  <c:v>390641.85751748254</c:v>
                </c:pt>
                <c:pt idx="126">
                  <c:v>410410.79341491841</c:v>
                </c:pt>
                <c:pt idx="127">
                  <c:v>388701.7261072261</c:v>
                </c:pt>
                <c:pt idx="128">
                  <c:v>410541.02097902098</c:v>
                </c:pt>
                <c:pt idx="129">
                  <c:v>403376.12354312354</c:v>
                </c:pt>
                <c:pt idx="130">
                  <c:v>417886.31585081585</c:v>
                </c:pt>
                <c:pt idx="131">
                  <c:v>392086.1555944056</c:v>
                </c:pt>
                <c:pt idx="132">
                  <c:v>401355.0850815851</c:v>
                </c:pt>
                <c:pt idx="133">
                  <c:v>411187.44405594404</c:v>
                </c:pt>
                <c:pt idx="134">
                  <c:v>411377.84469696967</c:v>
                </c:pt>
                <c:pt idx="135">
                  <c:v>412912.8350815851</c:v>
                </c:pt>
                <c:pt idx="136">
                  <c:v>402528.88315850816</c:v>
                </c:pt>
                <c:pt idx="137">
                  <c:v>412099.85751748254</c:v>
                </c:pt>
                <c:pt idx="138">
                  <c:v>411089.79341491841</c:v>
                </c:pt>
                <c:pt idx="139">
                  <c:v>400827.7261072261</c:v>
                </c:pt>
                <c:pt idx="140">
                  <c:v>427059.02097902098</c:v>
                </c:pt>
                <c:pt idx="141">
                  <c:v>423633.12354312354</c:v>
                </c:pt>
                <c:pt idx="142">
                  <c:v>406247.31585081585</c:v>
                </c:pt>
                <c:pt idx="143">
                  <c:v>411967.1555944056</c:v>
                </c:pt>
                <c:pt idx="144">
                  <c:v>421651.0850815851</c:v>
                </c:pt>
                <c:pt idx="145">
                  <c:v>407060.44405594404</c:v>
                </c:pt>
                <c:pt idx="146">
                  <c:v>424018.84469696967</c:v>
                </c:pt>
                <c:pt idx="147">
                  <c:v>421660.8350815851</c:v>
                </c:pt>
                <c:pt idx="148">
                  <c:v>432871.88315850816</c:v>
                </c:pt>
                <c:pt idx="149">
                  <c:v>415668.85751748254</c:v>
                </c:pt>
                <c:pt idx="150">
                  <c:v>417193.79341491841</c:v>
                </c:pt>
                <c:pt idx="151">
                  <c:v>396378.7261072261</c:v>
                </c:pt>
                <c:pt idx="152">
                  <c:v>426170.02097902098</c:v>
                </c:pt>
                <c:pt idx="153">
                  <c:v>420142.12354312354</c:v>
                </c:pt>
                <c:pt idx="154">
                  <c:v>435045.31585081585</c:v>
                </c:pt>
                <c:pt idx="155">
                  <c:v>429289.1555944056</c:v>
                </c:pt>
                <c:pt idx="156">
                  <c:v>428651.0850815851</c:v>
                </c:pt>
                <c:pt idx="157">
                  <c:v>434660.44405594404</c:v>
                </c:pt>
                <c:pt idx="158">
                  <c:v>460118.84469696967</c:v>
                </c:pt>
                <c:pt idx="159">
                  <c:v>474931.8350815851</c:v>
                </c:pt>
                <c:pt idx="160">
                  <c:v>424024.88315850816</c:v>
                </c:pt>
                <c:pt idx="161">
                  <c:v>446050.85751748254</c:v>
                </c:pt>
                <c:pt idx="162">
                  <c:v>454193.79341491841</c:v>
                </c:pt>
                <c:pt idx="163">
                  <c:v>437378.7261072261</c:v>
                </c:pt>
                <c:pt idx="164">
                  <c:v>460370.02097902098</c:v>
                </c:pt>
                <c:pt idx="165">
                  <c:v>480535.12354312354</c:v>
                </c:pt>
                <c:pt idx="166">
                  <c:v>463400.31585081585</c:v>
                </c:pt>
                <c:pt idx="167">
                  <c:v>477076.1555944056</c:v>
                </c:pt>
                <c:pt idx="168">
                  <c:v>461750.0850815851</c:v>
                </c:pt>
                <c:pt idx="169">
                  <c:v>486187.44405594404</c:v>
                </c:pt>
                <c:pt idx="170">
                  <c:v>509728.84469696967</c:v>
                </c:pt>
                <c:pt idx="171">
                  <c:v>472434.8350815851</c:v>
                </c:pt>
                <c:pt idx="172">
                  <c:v>464928.88315850816</c:v>
                </c:pt>
                <c:pt idx="173">
                  <c:v>469699.85751748254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70F-4AEC-8C8F-0D32481B0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109176"/>
        <c:axId val="535111472"/>
      </c:lineChart>
      <c:dateAx>
        <c:axId val="535109176"/>
        <c:scaling>
          <c:orientation val="minMax"/>
        </c:scaling>
        <c:delete val="0"/>
        <c:axPos val="b"/>
        <c:numFmt formatCode="[$-816]mmm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35111472"/>
        <c:crosses val="autoZero"/>
        <c:auto val="1"/>
        <c:lblOffset val="100"/>
        <c:baseTimeUnit val="months"/>
      </c:dateAx>
      <c:valAx>
        <c:axId val="535111472"/>
        <c:scaling>
          <c:orientation val="minMax"/>
          <c:min val="1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35109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'Exer 2.1'!$C$3</c:f>
              <c:strCache>
                <c:ptCount val="1"/>
                <c:pt idx="0">
                  <c:v>TJURO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'Exer 2.1'!$A$4:$A$87</c:f>
              <c:strCache>
                <c:ptCount val="84"/>
                <c:pt idx="0">
                  <c:v>2005M05</c:v>
                </c:pt>
                <c:pt idx="1">
                  <c:v>2005M06</c:v>
                </c:pt>
                <c:pt idx="2">
                  <c:v>2005M07</c:v>
                </c:pt>
                <c:pt idx="3">
                  <c:v>2005M08</c:v>
                </c:pt>
                <c:pt idx="4">
                  <c:v>2005M09</c:v>
                </c:pt>
                <c:pt idx="5">
                  <c:v>2005M10</c:v>
                </c:pt>
                <c:pt idx="6">
                  <c:v>2005M11</c:v>
                </c:pt>
                <c:pt idx="7">
                  <c:v>2005M12</c:v>
                </c:pt>
                <c:pt idx="8">
                  <c:v>2006M01</c:v>
                </c:pt>
                <c:pt idx="9">
                  <c:v>2006M02</c:v>
                </c:pt>
                <c:pt idx="10">
                  <c:v>2006M03</c:v>
                </c:pt>
                <c:pt idx="11">
                  <c:v>2006M04</c:v>
                </c:pt>
                <c:pt idx="12">
                  <c:v>2006M05</c:v>
                </c:pt>
                <c:pt idx="13">
                  <c:v>2006M06</c:v>
                </c:pt>
                <c:pt idx="14">
                  <c:v>2006M07</c:v>
                </c:pt>
                <c:pt idx="15">
                  <c:v>2006M08</c:v>
                </c:pt>
                <c:pt idx="16">
                  <c:v>2006M09</c:v>
                </c:pt>
                <c:pt idx="17">
                  <c:v>2006M10</c:v>
                </c:pt>
                <c:pt idx="18">
                  <c:v>2006M11</c:v>
                </c:pt>
                <c:pt idx="19">
                  <c:v>2006M12</c:v>
                </c:pt>
                <c:pt idx="20">
                  <c:v>2007M01</c:v>
                </c:pt>
                <c:pt idx="21">
                  <c:v>2007M02</c:v>
                </c:pt>
                <c:pt idx="22">
                  <c:v>2007M03</c:v>
                </c:pt>
                <c:pt idx="23">
                  <c:v>2007M04</c:v>
                </c:pt>
                <c:pt idx="24">
                  <c:v>2007M05</c:v>
                </c:pt>
                <c:pt idx="25">
                  <c:v>2007M06</c:v>
                </c:pt>
                <c:pt idx="26">
                  <c:v>2007M07</c:v>
                </c:pt>
                <c:pt idx="27">
                  <c:v>2007M08</c:v>
                </c:pt>
                <c:pt idx="28">
                  <c:v>2007M09</c:v>
                </c:pt>
                <c:pt idx="29">
                  <c:v>2007M10</c:v>
                </c:pt>
                <c:pt idx="30">
                  <c:v>2007M11</c:v>
                </c:pt>
                <c:pt idx="31">
                  <c:v>2007M12</c:v>
                </c:pt>
                <c:pt idx="32">
                  <c:v>2008M01</c:v>
                </c:pt>
                <c:pt idx="33">
                  <c:v>2008M02</c:v>
                </c:pt>
                <c:pt idx="34">
                  <c:v>2008M03</c:v>
                </c:pt>
                <c:pt idx="35">
                  <c:v>2008M04</c:v>
                </c:pt>
                <c:pt idx="36">
                  <c:v>2008M05</c:v>
                </c:pt>
                <c:pt idx="37">
                  <c:v>2008M06</c:v>
                </c:pt>
                <c:pt idx="38">
                  <c:v>2008M07</c:v>
                </c:pt>
                <c:pt idx="39">
                  <c:v>2008M08</c:v>
                </c:pt>
                <c:pt idx="40">
                  <c:v>2008M09</c:v>
                </c:pt>
                <c:pt idx="41">
                  <c:v>2008M10</c:v>
                </c:pt>
                <c:pt idx="42">
                  <c:v>2008M11</c:v>
                </c:pt>
                <c:pt idx="43">
                  <c:v>2008M12</c:v>
                </c:pt>
                <c:pt idx="44">
                  <c:v>2009M01</c:v>
                </c:pt>
                <c:pt idx="45">
                  <c:v>2009M02</c:v>
                </c:pt>
                <c:pt idx="46">
                  <c:v>2009M03</c:v>
                </c:pt>
                <c:pt idx="47">
                  <c:v>2009M04</c:v>
                </c:pt>
                <c:pt idx="48">
                  <c:v>2009M05</c:v>
                </c:pt>
                <c:pt idx="49">
                  <c:v>2009M06</c:v>
                </c:pt>
                <c:pt idx="50">
                  <c:v>2009M07</c:v>
                </c:pt>
                <c:pt idx="51">
                  <c:v>2009M08</c:v>
                </c:pt>
                <c:pt idx="52">
                  <c:v>2009M09</c:v>
                </c:pt>
                <c:pt idx="53">
                  <c:v>2009M10</c:v>
                </c:pt>
                <c:pt idx="54">
                  <c:v>2009M11</c:v>
                </c:pt>
                <c:pt idx="55">
                  <c:v>2009M12</c:v>
                </c:pt>
                <c:pt idx="56">
                  <c:v>2010M01</c:v>
                </c:pt>
                <c:pt idx="57">
                  <c:v>2010M02</c:v>
                </c:pt>
                <c:pt idx="58">
                  <c:v>2010M03</c:v>
                </c:pt>
                <c:pt idx="59">
                  <c:v>2010M04</c:v>
                </c:pt>
                <c:pt idx="60">
                  <c:v>2010M05</c:v>
                </c:pt>
                <c:pt idx="61">
                  <c:v>2010M06</c:v>
                </c:pt>
                <c:pt idx="62">
                  <c:v>2010M07</c:v>
                </c:pt>
                <c:pt idx="63">
                  <c:v>2010M08</c:v>
                </c:pt>
                <c:pt idx="64">
                  <c:v>2010M09</c:v>
                </c:pt>
                <c:pt idx="65">
                  <c:v>2010M10</c:v>
                </c:pt>
                <c:pt idx="66">
                  <c:v>2010M11</c:v>
                </c:pt>
                <c:pt idx="67">
                  <c:v>2010M12</c:v>
                </c:pt>
                <c:pt idx="68">
                  <c:v>2011M01</c:v>
                </c:pt>
                <c:pt idx="69">
                  <c:v>2011M02</c:v>
                </c:pt>
                <c:pt idx="70">
                  <c:v>2011M03</c:v>
                </c:pt>
                <c:pt idx="71">
                  <c:v>2011M04</c:v>
                </c:pt>
                <c:pt idx="72">
                  <c:v>2011M05</c:v>
                </c:pt>
                <c:pt idx="73">
                  <c:v>2011M06</c:v>
                </c:pt>
                <c:pt idx="74">
                  <c:v>2011M07</c:v>
                </c:pt>
                <c:pt idx="75">
                  <c:v>2011M08</c:v>
                </c:pt>
                <c:pt idx="76">
                  <c:v>2011M09</c:v>
                </c:pt>
                <c:pt idx="77">
                  <c:v>2011M10</c:v>
                </c:pt>
                <c:pt idx="78">
                  <c:v>2011M11</c:v>
                </c:pt>
                <c:pt idx="79">
                  <c:v>2011M12</c:v>
                </c:pt>
                <c:pt idx="80">
                  <c:v>2012M01</c:v>
                </c:pt>
                <c:pt idx="81">
                  <c:v>2012M02</c:v>
                </c:pt>
                <c:pt idx="82">
                  <c:v>2012M03</c:v>
                </c:pt>
                <c:pt idx="83">
                  <c:v>2012M04</c:v>
                </c:pt>
              </c:strCache>
            </c:strRef>
          </c:cat>
          <c:val>
            <c:numRef>
              <c:f>'Exer 2.1'!$C$4:$C$87</c:f>
              <c:numCache>
                <c:formatCode>General</c:formatCode>
                <c:ptCount val="84"/>
                <c:pt idx="0">
                  <c:v>4.8899999999999997</c:v>
                </c:pt>
                <c:pt idx="1">
                  <c:v>4.74</c:v>
                </c:pt>
                <c:pt idx="2">
                  <c:v>4.75</c:v>
                </c:pt>
                <c:pt idx="3">
                  <c:v>4.92</c:v>
                </c:pt>
                <c:pt idx="4">
                  <c:v>4.92</c:v>
                </c:pt>
                <c:pt idx="5">
                  <c:v>4.87</c:v>
                </c:pt>
                <c:pt idx="6">
                  <c:v>4.99</c:v>
                </c:pt>
                <c:pt idx="7">
                  <c:v>4.76</c:v>
                </c:pt>
                <c:pt idx="8">
                  <c:v>4.95</c:v>
                </c:pt>
                <c:pt idx="9">
                  <c:v>5.16</c:v>
                </c:pt>
                <c:pt idx="10">
                  <c:v>5.07</c:v>
                </c:pt>
                <c:pt idx="11">
                  <c:v>5.12</c:v>
                </c:pt>
                <c:pt idx="12">
                  <c:v>5.25</c:v>
                </c:pt>
                <c:pt idx="13">
                  <c:v>5.09</c:v>
                </c:pt>
                <c:pt idx="14">
                  <c:v>5.44</c:v>
                </c:pt>
                <c:pt idx="15">
                  <c:v>5.37</c:v>
                </c:pt>
                <c:pt idx="16">
                  <c:v>5.5</c:v>
                </c:pt>
                <c:pt idx="17">
                  <c:v>5.26</c:v>
                </c:pt>
                <c:pt idx="18">
                  <c:v>5.65</c:v>
                </c:pt>
                <c:pt idx="19">
                  <c:v>5.67</c:v>
                </c:pt>
                <c:pt idx="20">
                  <c:v>5.92</c:v>
                </c:pt>
                <c:pt idx="21">
                  <c:v>5.88</c:v>
                </c:pt>
                <c:pt idx="22">
                  <c:v>6.05</c:v>
                </c:pt>
                <c:pt idx="23">
                  <c:v>5.95</c:v>
                </c:pt>
                <c:pt idx="24">
                  <c:v>6.01</c:v>
                </c:pt>
                <c:pt idx="25">
                  <c:v>5.84</c:v>
                </c:pt>
                <c:pt idx="26">
                  <c:v>5.88</c:v>
                </c:pt>
                <c:pt idx="27">
                  <c:v>6.07</c:v>
                </c:pt>
                <c:pt idx="28">
                  <c:v>6.26</c:v>
                </c:pt>
                <c:pt idx="29">
                  <c:v>6.34</c:v>
                </c:pt>
                <c:pt idx="30">
                  <c:v>6.35</c:v>
                </c:pt>
                <c:pt idx="31">
                  <c:v>6.28</c:v>
                </c:pt>
                <c:pt idx="32">
                  <c:v>6.5</c:v>
                </c:pt>
                <c:pt idx="33">
                  <c:v>6.05</c:v>
                </c:pt>
                <c:pt idx="34">
                  <c:v>6.27</c:v>
                </c:pt>
                <c:pt idx="35">
                  <c:v>6.61</c:v>
                </c:pt>
                <c:pt idx="36">
                  <c:v>6.76</c:v>
                </c:pt>
                <c:pt idx="37">
                  <c:v>6.56</c:v>
                </c:pt>
                <c:pt idx="38">
                  <c:v>6.89</c:v>
                </c:pt>
                <c:pt idx="39">
                  <c:v>6.99</c:v>
                </c:pt>
                <c:pt idx="40">
                  <c:v>7.13</c:v>
                </c:pt>
                <c:pt idx="41">
                  <c:v>7.11</c:v>
                </c:pt>
                <c:pt idx="42">
                  <c:v>6.96</c:v>
                </c:pt>
                <c:pt idx="43">
                  <c:v>6.32</c:v>
                </c:pt>
                <c:pt idx="44">
                  <c:v>6.11</c:v>
                </c:pt>
                <c:pt idx="45">
                  <c:v>5.5</c:v>
                </c:pt>
                <c:pt idx="46">
                  <c:v>5.26</c:v>
                </c:pt>
                <c:pt idx="47">
                  <c:v>4.91</c:v>
                </c:pt>
                <c:pt idx="48">
                  <c:v>4.99</c:v>
                </c:pt>
                <c:pt idx="49">
                  <c:v>4.7</c:v>
                </c:pt>
                <c:pt idx="50">
                  <c:v>4.51</c:v>
                </c:pt>
                <c:pt idx="51">
                  <c:v>4.18</c:v>
                </c:pt>
                <c:pt idx="52">
                  <c:v>4.37</c:v>
                </c:pt>
                <c:pt idx="53">
                  <c:v>4.45</c:v>
                </c:pt>
                <c:pt idx="54">
                  <c:v>4.21</c:v>
                </c:pt>
                <c:pt idx="55">
                  <c:v>4.0999999999999996</c:v>
                </c:pt>
                <c:pt idx="56">
                  <c:v>4.42</c:v>
                </c:pt>
                <c:pt idx="57">
                  <c:v>4.1100000000000003</c:v>
                </c:pt>
                <c:pt idx="58">
                  <c:v>4.24</c:v>
                </c:pt>
                <c:pt idx="59">
                  <c:v>4.6100000000000003</c:v>
                </c:pt>
                <c:pt idx="60">
                  <c:v>4.45</c:v>
                </c:pt>
                <c:pt idx="61">
                  <c:v>4.6399999999999997</c:v>
                </c:pt>
                <c:pt idx="62">
                  <c:v>4.26</c:v>
                </c:pt>
                <c:pt idx="63">
                  <c:v>4.59</c:v>
                </c:pt>
                <c:pt idx="64">
                  <c:v>4.9800000000000004</c:v>
                </c:pt>
                <c:pt idx="65">
                  <c:v>4.6399999999999997</c:v>
                </c:pt>
                <c:pt idx="66">
                  <c:v>5.07</c:v>
                </c:pt>
                <c:pt idx="67">
                  <c:v>5.21</c:v>
                </c:pt>
                <c:pt idx="68">
                  <c:v>5.13</c:v>
                </c:pt>
                <c:pt idx="69">
                  <c:v>5.31</c:v>
                </c:pt>
                <c:pt idx="70">
                  <c:v>5.75</c:v>
                </c:pt>
                <c:pt idx="71">
                  <c:v>5.61</c:v>
                </c:pt>
                <c:pt idx="72">
                  <c:v>5.84</c:v>
                </c:pt>
                <c:pt idx="73">
                  <c:v>6.06</c:v>
                </c:pt>
                <c:pt idx="74">
                  <c:v>6.15</c:v>
                </c:pt>
                <c:pt idx="75">
                  <c:v>6.51</c:v>
                </c:pt>
                <c:pt idx="76">
                  <c:v>6.69</c:v>
                </c:pt>
                <c:pt idx="77">
                  <c:v>6.73</c:v>
                </c:pt>
                <c:pt idx="78">
                  <c:v>6.85</c:v>
                </c:pt>
                <c:pt idx="79">
                  <c:v>6.5</c:v>
                </c:pt>
                <c:pt idx="80">
                  <c:v>6.56</c:v>
                </c:pt>
                <c:pt idx="81">
                  <c:v>6.66</c:v>
                </c:pt>
                <c:pt idx="82">
                  <c:v>6.39</c:v>
                </c:pt>
                <c:pt idx="83">
                  <c:v>6.27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92-403A-B94A-ED60153C0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104080"/>
        <c:axId val="534103752"/>
      </c:lineChart>
      <c:catAx>
        <c:axId val="53410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34103752"/>
        <c:crosses val="autoZero"/>
        <c:auto val="1"/>
        <c:lblAlgn val="ctr"/>
        <c:lblOffset val="100"/>
        <c:noMultiLvlLbl val="0"/>
      </c:catAx>
      <c:valAx>
        <c:axId val="534103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3410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'Exer 2.2'!$B$1</c:f>
              <c:strCache>
                <c:ptCount val="1"/>
                <c:pt idx="0">
                  <c:v>LISBOA</c:v>
                </c:pt>
              </c:strCache>
            </c:strRef>
          </c:tx>
          <c:marker>
            <c:symbol val="none"/>
          </c:marker>
          <c:cat>
            <c:strRef>
              <c:f>'Exer 2.2'!$A$2:$A$121</c:f>
              <c:strCache>
                <c:ptCount val="120"/>
                <c:pt idx="0">
                  <c:v>2004M01</c:v>
                </c:pt>
                <c:pt idx="1">
                  <c:v>2004M02</c:v>
                </c:pt>
                <c:pt idx="2">
                  <c:v>2004M03</c:v>
                </c:pt>
                <c:pt idx="3">
                  <c:v>2004M04</c:v>
                </c:pt>
                <c:pt idx="4">
                  <c:v>2004M05</c:v>
                </c:pt>
                <c:pt idx="5">
                  <c:v>2004M06</c:v>
                </c:pt>
                <c:pt idx="6">
                  <c:v>2004M07</c:v>
                </c:pt>
                <c:pt idx="7">
                  <c:v>2004M08</c:v>
                </c:pt>
                <c:pt idx="8">
                  <c:v>2004M09</c:v>
                </c:pt>
                <c:pt idx="9">
                  <c:v>2004M10</c:v>
                </c:pt>
                <c:pt idx="10">
                  <c:v>2004M11</c:v>
                </c:pt>
                <c:pt idx="11">
                  <c:v>2004M12</c:v>
                </c:pt>
                <c:pt idx="12">
                  <c:v>2005M01</c:v>
                </c:pt>
                <c:pt idx="13">
                  <c:v>2005M02</c:v>
                </c:pt>
                <c:pt idx="14">
                  <c:v>2005M03</c:v>
                </c:pt>
                <c:pt idx="15">
                  <c:v>2005M04</c:v>
                </c:pt>
                <c:pt idx="16">
                  <c:v>2005M05</c:v>
                </c:pt>
                <c:pt idx="17">
                  <c:v>2005M06</c:v>
                </c:pt>
                <c:pt idx="18">
                  <c:v>2005M07</c:v>
                </c:pt>
                <c:pt idx="19">
                  <c:v>2005M08</c:v>
                </c:pt>
                <c:pt idx="20">
                  <c:v>2005M09</c:v>
                </c:pt>
                <c:pt idx="21">
                  <c:v>2005M10</c:v>
                </c:pt>
                <c:pt idx="22">
                  <c:v>2005M11</c:v>
                </c:pt>
                <c:pt idx="23">
                  <c:v>2005M12</c:v>
                </c:pt>
                <c:pt idx="24">
                  <c:v>2006M01</c:v>
                </c:pt>
                <c:pt idx="25">
                  <c:v>2006M02</c:v>
                </c:pt>
                <c:pt idx="26">
                  <c:v>2006M03</c:v>
                </c:pt>
                <c:pt idx="27">
                  <c:v>2006M04</c:v>
                </c:pt>
                <c:pt idx="28">
                  <c:v>2006M05</c:v>
                </c:pt>
                <c:pt idx="29">
                  <c:v>2006M06</c:v>
                </c:pt>
                <c:pt idx="30">
                  <c:v>2006M07</c:v>
                </c:pt>
                <c:pt idx="31">
                  <c:v>2006M08</c:v>
                </c:pt>
                <c:pt idx="32">
                  <c:v>2006M09</c:v>
                </c:pt>
                <c:pt idx="33">
                  <c:v>2006M10</c:v>
                </c:pt>
                <c:pt idx="34">
                  <c:v>2006M11</c:v>
                </c:pt>
                <c:pt idx="35">
                  <c:v>2006M12</c:v>
                </c:pt>
                <c:pt idx="36">
                  <c:v>2007M01</c:v>
                </c:pt>
                <c:pt idx="37">
                  <c:v>2007M02</c:v>
                </c:pt>
                <c:pt idx="38">
                  <c:v>2007M03</c:v>
                </c:pt>
                <c:pt idx="39">
                  <c:v>2007M04</c:v>
                </c:pt>
                <c:pt idx="40">
                  <c:v>2007M05</c:v>
                </c:pt>
                <c:pt idx="41">
                  <c:v>2007M06</c:v>
                </c:pt>
                <c:pt idx="42">
                  <c:v>2007M07</c:v>
                </c:pt>
                <c:pt idx="43">
                  <c:v>2007M08</c:v>
                </c:pt>
                <c:pt idx="44">
                  <c:v>2007M09</c:v>
                </c:pt>
                <c:pt idx="45">
                  <c:v>2007M10</c:v>
                </c:pt>
                <c:pt idx="46">
                  <c:v>2007M11</c:v>
                </c:pt>
                <c:pt idx="47">
                  <c:v>2007M12</c:v>
                </c:pt>
                <c:pt idx="48">
                  <c:v>2008M01</c:v>
                </c:pt>
                <c:pt idx="49">
                  <c:v>2008M02</c:v>
                </c:pt>
                <c:pt idx="50">
                  <c:v>2008M03</c:v>
                </c:pt>
                <c:pt idx="51">
                  <c:v>2008M04</c:v>
                </c:pt>
                <c:pt idx="52">
                  <c:v>2008M05</c:v>
                </c:pt>
                <c:pt idx="53">
                  <c:v>2008M06</c:v>
                </c:pt>
                <c:pt idx="54">
                  <c:v>2008M07</c:v>
                </c:pt>
                <c:pt idx="55">
                  <c:v>2008M08</c:v>
                </c:pt>
                <c:pt idx="56">
                  <c:v>2008M09</c:v>
                </c:pt>
                <c:pt idx="57">
                  <c:v>2008M10</c:v>
                </c:pt>
                <c:pt idx="58">
                  <c:v>2008M11</c:v>
                </c:pt>
                <c:pt idx="59">
                  <c:v>2008M12</c:v>
                </c:pt>
                <c:pt idx="60">
                  <c:v>2009M01</c:v>
                </c:pt>
                <c:pt idx="61">
                  <c:v>2009M02</c:v>
                </c:pt>
                <c:pt idx="62">
                  <c:v>2009M03</c:v>
                </c:pt>
                <c:pt idx="63">
                  <c:v>2009M04</c:v>
                </c:pt>
                <c:pt idx="64">
                  <c:v>2009M05</c:v>
                </c:pt>
                <c:pt idx="65">
                  <c:v>2009M06</c:v>
                </c:pt>
                <c:pt idx="66">
                  <c:v>2009M07</c:v>
                </c:pt>
                <c:pt idx="67">
                  <c:v>2009M08</c:v>
                </c:pt>
                <c:pt idx="68">
                  <c:v>2009M09</c:v>
                </c:pt>
                <c:pt idx="69">
                  <c:v>2009M10</c:v>
                </c:pt>
                <c:pt idx="70">
                  <c:v>2009M11</c:v>
                </c:pt>
                <c:pt idx="71">
                  <c:v>2009M12</c:v>
                </c:pt>
                <c:pt idx="72">
                  <c:v>2010M01</c:v>
                </c:pt>
                <c:pt idx="73">
                  <c:v>2010M02</c:v>
                </c:pt>
                <c:pt idx="74">
                  <c:v>2010M03</c:v>
                </c:pt>
                <c:pt idx="75">
                  <c:v>2010M04</c:v>
                </c:pt>
                <c:pt idx="76">
                  <c:v>2010M05</c:v>
                </c:pt>
                <c:pt idx="77">
                  <c:v>2010M06</c:v>
                </c:pt>
                <c:pt idx="78">
                  <c:v>2010M07</c:v>
                </c:pt>
                <c:pt idx="79">
                  <c:v>2010M08</c:v>
                </c:pt>
                <c:pt idx="80">
                  <c:v>2010M09</c:v>
                </c:pt>
                <c:pt idx="81">
                  <c:v>2010M10</c:v>
                </c:pt>
                <c:pt idx="82">
                  <c:v>2010M11</c:v>
                </c:pt>
                <c:pt idx="83">
                  <c:v>2010M12</c:v>
                </c:pt>
                <c:pt idx="84">
                  <c:v>2011M01</c:v>
                </c:pt>
                <c:pt idx="85">
                  <c:v>2011M02</c:v>
                </c:pt>
                <c:pt idx="86">
                  <c:v>2011M03</c:v>
                </c:pt>
                <c:pt idx="87">
                  <c:v>2011M04</c:v>
                </c:pt>
                <c:pt idx="88">
                  <c:v>2011M05</c:v>
                </c:pt>
                <c:pt idx="89">
                  <c:v>2011M06</c:v>
                </c:pt>
                <c:pt idx="90">
                  <c:v>2011M07</c:v>
                </c:pt>
                <c:pt idx="91">
                  <c:v>2011M08</c:v>
                </c:pt>
                <c:pt idx="92">
                  <c:v>2011M09</c:v>
                </c:pt>
                <c:pt idx="93">
                  <c:v>2011M10</c:v>
                </c:pt>
                <c:pt idx="94">
                  <c:v>2011M11</c:v>
                </c:pt>
                <c:pt idx="95">
                  <c:v>2011M12</c:v>
                </c:pt>
                <c:pt idx="96">
                  <c:v>2012M01</c:v>
                </c:pt>
                <c:pt idx="97">
                  <c:v>2012M02</c:v>
                </c:pt>
                <c:pt idx="98">
                  <c:v>2012M03</c:v>
                </c:pt>
                <c:pt idx="99">
                  <c:v>2012M04</c:v>
                </c:pt>
                <c:pt idx="100">
                  <c:v>2012M05</c:v>
                </c:pt>
                <c:pt idx="101">
                  <c:v>2012M06</c:v>
                </c:pt>
                <c:pt idx="102">
                  <c:v>2012M07</c:v>
                </c:pt>
                <c:pt idx="103">
                  <c:v>2012M08</c:v>
                </c:pt>
                <c:pt idx="104">
                  <c:v>2012M09</c:v>
                </c:pt>
                <c:pt idx="105">
                  <c:v>2012M10</c:v>
                </c:pt>
                <c:pt idx="106">
                  <c:v>2012M11</c:v>
                </c:pt>
                <c:pt idx="107">
                  <c:v>2012M12</c:v>
                </c:pt>
                <c:pt idx="108">
                  <c:v>2013M01</c:v>
                </c:pt>
                <c:pt idx="109">
                  <c:v>2013M02</c:v>
                </c:pt>
                <c:pt idx="110">
                  <c:v>2013M03</c:v>
                </c:pt>
                <c:pt idx="111">
                  <c:v>2013M04</c:v>
                </c:pt>
                <c:pt idx="112">
                  <c:v>2013M05</c:v>
                </c:pt>
                <c:pt idx="113">
                  <c:v>2013M06</c:v>
                </c:pt>
                <c:pt idx="114">
                  <c:v>2013M07</c:v>
                </c:pt>
                <c:pt idx="115">
                  <c:v>2013M08</c:v>
                </c:pt>
                <c:pt idx="116">
                  <c:v>2013M09</c:v>
                </c:pt>
                <c:pt idx="117">
                  <c:v>2013M10</c:v>
                </c:pt>
                <c:pt idx="118">
                  <c:v>2013M11</c:v>
                </c:pt>
                <c:pt idx="119">
                  <c:v>2013M12</c:v>
                </c:pt>
              </c:strCache>
            </c:strRef>
          </c:cat>
          <c:val>
            <c:numRef>
              <c:f>'Exer 2.2'!$B$2:$B$121</c:f>
              <c:numCache>
                <c:formatCode>General</c:formatCode>
                <c:ptCount val="120"/>
                <c:pt idx="0">
                  <c:v>4613</c:v>
                </c:pt>
                <c:pt idx="1">
                  <c:v>4221</c:v>
                </c:pt>
                <c:pt idx="2">
                  <c:v>4713</c:v>
                </c:pt>
                <c:pt idx="3">
                  <c:v>5051</c:v>
                </c:pt>
                <c:pt idx="4">
                  <c:v>5167</c:v>
                </c:pt>
                <c:pt idx="5">
                  <c:v>5560</c:v>
                </c:pt>
                <c:pt idx="6">
                  <c:v>5746</c:v>
                </c:pt>
                <c:pt idx="7">
                  <c:v>5742</c:v>
                </c:pt>
                <c:pt idx="8">
                  <c:v>5377</c:v>
                </c:pt>
                <c:pt idx="9">
                  <c:v>5139</c:v>
                </c:pt>
                <c:pt idx="10">
                  <c:v>4647</c:v>
                </c:pt>
                <c:pt idx="11">
                  <c:v>4760</c:v>
                </c:pt>
                <c:pt idx="12">
                  <c:v>4776</c:v>
                </c:pt>
                <c:pt idx="13">
                  <c:v>4309</c:v>
                </c:pt>
                <c:pt idx="14">
                  <c:v>4925</c:v>
                </c:pt>
                <c:pt idx="15">
                  <c:v>4988</c:v>
                </c:pt>
                <c:pt idx="16">
                  <c:v>5197</c:v>
                </c:pt>
                <c:pt idx="17">
                  <c:v>5246</c:v>
                </c:pt>
                <c:pt idx="18">
                  <c:v>5721</c:v>
                </c:pt>
                <c:pt idx="19">
                  <c:v>5861</c:v>
                </c:pt>
                <c:pt idx="20">
                  <c:v>5419</c:v>
                </c:pt>
                <c:pt idx="21">
                  <c:v>5141</c:v>
                </c:pt>
                <c:pt idx="22">
                  <c:v>4950</c:v>
                </c:pt>
                <c:pt idx="23">
                  <c:v>5009</c:v>
                </c:pt>
                <c:pt idx="24">
                  <c:v>5073</c:v>
                </c:pt>
                <c:pt idx="25">
                  <c:v>4576</c:v>
                </c:pt>
                <c:pt idx="26">
                  <c:v>5243</c:v>
                </c:pt>
                <c:pt idx="27">
                  <c:v>5456</c:v>
                </c:pt>
                <c:pt idx="28">
                  <c:v>5630</c:v>
                </c:pt>
                <c:pt idx="29">
                  <c:v>5636</c:v>
                </c:pt>
                <c:pt idx="30">
                  <c:v>6095</c:v>
                </c:pt>
                <c:pt idx="31">
                  <c:v>6094</c:v>
                </c:pt>
                <c:pt idx="32">
                  <c:v>5692</c:v>
                </c:pt>
                <c:pt idx="33">
                  <c:v>5690</c:v>
                </c:pt>
                <c:pt idx="34">
                  <c:v>5306</c:v>
                </c:pt>
                <c:pt idx="35">
                  <c:v>5315</c:v>
                </c:pt>
                <c:pt idx="36">
                  <c:v>5438</c:v>
                </c:pt>
                <c:pt idx="37">
                  <c:v>4981</c:v>
                </c:pt>
                <c:pt idx="38">
                  <c:v>5623</c:v>
                </c:pt>
                <c:pt idx="39">
                  <c:v>5741</c:v>
                </c:pt>
                <c:pt idx="40">
                  <c:v>6033</c:v>
                </c:pt>
                <c:pt idx="41">
                  <c:v>5910</c:v>
                </c:pt>
                <c:pt idx="42">
                  <c:v>6387</c:v>
                </c:pt>
                <c:pt idx="43">
                  <c:v>6425</c:v>
                </c:pt>
                <c:pt idx="44">
                  <c:v>5911</c:v>
                </c:pt>
                <c:pt idx="45">
                  <c:v>5817</c:v>
                </c:pt>
                <c:pt idx="46">
                  <c:v>5406</c:v>
                </c:pt>
                <c:pt idx="47">
                  <c:v>5516</c:v>
                </c:pt>
                <c:pt idx="48">
                  <c:v>5579</c:v>
                </c:pt>
                <c:pt idx="49">
                  <c:v>5225</c:v>
                </c:pt>
                <c:pt idx="50">
                  <c:v>5697</c:v>
                </c:pt>
                <c:pt idx="51">
                  <c:v>5610</c:v>
                </c:pt>
                <c:pt idx="52">
                  <c:v>5871</c:v>
                </c:pt>
                <c:pt idx="53">
                  <c:v>5996</c:v>
                </c:pt>
                <c:pt idx="54">
                  <c:v>6485</c:v>
                </c:pt>
                <c:pt idx="55">
                  <c:v>6596</c:v>
                </c:pt>
                <c:pt idx="56">
                  <c:v>6011</c:v>
                </c:pt>
                <c:pt idx="57">
                  <c:v>5877</c:v>
                </c:pt>
                <c:pt idx="58">
                  <c:v>5119</c:v>
                </c:pt>
                <c:pt idx="59">
                  <c:v>5408</c:v>
                </c:pt>
                <c:pt idx="60">
                  <c:v>5242</c:v>
                </c:pt>
                <c:pt idx="61">
                  <c:v>4702</c:v>
                </c:pt>
                <c:pt idx="62">
                  <c:v>5201</c:v>
                </c:pt>
                <c:pt idx="63">
                  <c:v>5502</c:v>
                </c:pt>
                <c:pt idx="64">
                  <c:v>5509</c:v>
                </c:pt>
                <c:pt idx="65">
                  <c:v>5383</c:v>
                </c:pt>
                <c:pt idx="66">
                  <c:v>6300</c:v>
                </c:pt>
                <c:pt idx="67">
                  <c:v>6440</c:v>
                </c:pt>
                <c:pt idx="68">
                  <c:v>5587</c:v>
                </c:pt>
                <c:pt idx="69">
                  <c:v>5553</c:v>
                </c:pt>
                <c:pt idx="70">
                  <c:v>5094</c:v>
                </c:pt>
                <c:pt idx="71">
                  <c:v>5243</c:v>
                </c:pt>
                <c:pt idx="72">
                  <c:v>5239</c:v>
                </c:pt>
                <c:pt idx="73">
                  <c:v>4764</c:v>
                </c:pt>
                <c:pt idx="74">
                  <c:v>5396</c:v>
                </c:pt>
                <c:pt idx="75">
                  <c:v>5294</c:v>
                </c:pt>
                <c:pt idx="76">
                  <c:v>5653</c:v>
                </c:pt>
                <c:pt idx="77">
                  <c:v>6031</c:v>
                </c:pt>
                <c:pt idx="78">
                  <c:v>6700</c:v>
                </c:pt>
                <c:pt idx="79">
                  <c:v>6819</c:v>
                </c:pt>
                <c:pt idx="80">
                  <c:v>6080</c:v>
                </c:pt>
                <c:pt idx="81">
                  <c:v>6005</c:v>
                </c:pt>
                <c:pt idx="82">
                  <c:v>5037</c:v>
                </c:pt>
                <c:pt idx="83">
                  <c:v>5388</c:v>
                </c:pt>
                <c:pt idx="84">
                  <c:v>5435</c:v>
                </c:pt>
                <c:pt idx="85">
                  <c:v>4650</c:v>
                </c:pt>
                <c:pt idx="86">
                  <c:v>5404</c:v>
                </c:pt>
                <c:pt idx="87">
                  <c:v>5739</c:v>
                </c:pt>
                <c:pt idx="88">
                  <c:v>5935</c:v>
                </c:pt>
                <c:pt idx="89">
                  <c:v>6145</c:v>
                </c:pt>
                <c:pt idx="90">
                  <c:v>6721</c:v>
                </c:pt>
                <c:pt idx="91">
                  <c:v>6776</c:v>
                </c:pt>
                <c:pt idx="92">
                  <c:v>6323</c:v>
                </c:pt>
                <c:pt idx="93">
                  <c:v>6114</c:v>
                </c:pt>
                <c:pt idx="94">
                  <c:v>4889</c:v>
                </c:pt>
                <c:pt idx="95">
                  <c:v>5371</c:v>
                </c:pt>
                <c:pt idx="96">
                  <c:v>5221</c:v>
                </c:pt>
                <c:pt idx="97">
                  <c:v>4869</c:v>
                </c:pt>
                <c:pt idx="98">
                  <c:v>5461</c:v>
                </c:pt>
                <c:pt idx="99">
                  <c:v>5773</c:v>
                </c:pt>
                <c:pt idx="100">
                  <c:v>5930</c:v>
                </c:pt>
                <c:pt idx="101">
                  <c:v>6292</c:v>
                </c:pt>
                <c:pt idx="102">
                  <c:v>6712</c:v>
                </c:pt>
                <c:pt idx="103">
                  <c:v>6780</c:v>
                </c:pt>
                <c:pt idx="104">
                  <c:v>6357</c:v>
                </c:pt>
                <c:pt idx="105">
                  <c:v>6232</c:v>
                </c:pt>
                <c:pt idx="106">
                  <c:v>5052</c:v>
                </c:pt>
                <c:pt idx="107">
                  <c:v>5399</c:v>
                </c:pt>
                <c:pt idx="108">
                  <c:v>5217</c:v>
                </c:pt>
                <c:pt idx="109">
                  <c:v>4722</c:v>
                </c:pt>
                <c:pt idx="110">
                  <c:v>5413</c:v>
                </c:pt>
                <c:pt idx="111">
                  <c:v>5954</c:v>
                </c:pt>
                <c:pt idx="112">
                  <c:v>6323</c:v>
                </c:pt>
                <c:pt idx="113">
                  <c:v>6244</c:v>
                </c:pt>
                <c:pt idx="114">
                  <c:v>6856</c:v>
                </c:pt>
                <c:pt idx="115">
                  <c:v>6947</c:v>
                </c:pt>
                <c:pt idx="116">
                  <c:v>6457</c:v>
                </c:pt>
                <c:pt idx="117">
                  <c:v>6295</c:v>
                </c:pt>
                <c:pt idx="118">
                  <c:v>5201</c:v>
                </c:pt>
                <c:pt idx="119">
                  <c:v>5608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D5E-4EB0-B944-2E8DD7B6C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5905272"/>
        <c:axId val="725905600"/>
      </c:lineChart>
      <c:catAx>
        <c:axId val="725905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25905600"/>
        <c:crossesAt val="0"/>
        <c:auto val="1"/>
        <c:lblAlgn val="ctr"/>
        <c:lblOffset val="100"/>
        <c:noMultiLvlLbl val="0"/>
      </c:catAx>
      <c:valAx>
        <c:axId val="725905600"/>
        <c:scaling>
          <c:orientation val="minMax"/>
          <c:min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25905272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'Exer 2.2'!$C$1</c:f>
              <c:strCache>
                <c:ptCount val="1"/>
                <c:pt idx="0">
                  <c:v>PORTO</c:v>
                </c:pt>
              </c:strCache>
            </c:strRef>
          </c:tx>
          <c:marker>
            <c:symbol val="none"/>
          </c:marker>
          <c:cat>
            <c:strRef>
              <c:f>'Exer 2.2'!$A$2:$A$121</c:f>
              <c:strCache>
                <c:ptCount val="120"/>
                <c:pt idx="0">
                  <c:v>2004M01</c:v>
                </c:pt>
                <c:pt idx="1">
                  <c:v>2004M02</c:v>
                </c:pt>
                <c:pt idx="2">
                  <c:v>2004M03</c:v>
                </c:pt>
                <c:pt idx="3">
                  <c:v>2004M04</c:v>
                </c:pt>
                <c:pt idx="4">
                  <c:v>2004M05</c:v>
                </c:pt>
                <c:pt idx="5">
                  <c:v>2004M06</c:v>
                </c:pt>
                <c:pt idx="6">
                  <c:v>2004M07</c:v>
                </c:pt>
                <c:pt idx="7">
                  <c:v>2004M08</c:v>
                </c:pt>
                <c:pt idx="8">
                  <c:v>2004M09</c:v>
                </c:pt>
                <c:pt idx="9">
                  <c:v>2004M10</c:v>
                </c:pt>
                <c:pt idx="10">
                  <c:v>2004M11</c:v>
                </c:pt>
                <c:pt idx="11">
                  <c:v>2004M12</c:v>
                </c:pt>
                <c:pt idx="12">
                  <c:v>2005M01</c:v>
                </c:pt>
                <c:pt idx="13">
                  <c:v>2005M02</c:v>
                </c:pt>
                <c:pt idx="14">
                  <c:v>2005M03</c:v>
                </c:pt>
                <c:pt idx="15">
                  <c:v>2005M04</c:v>
                </c:pt>
                <c:pt idx="16">
                  <c:v>2005M05</c:v>
                </c:pt>
                <c:pt idx="17">
                  <c:v>2005M06</c:v>
                </c:pt>
                <c:pt idx="18">
                  <c:v>2005M07</c:v>
                </c:pt>
                <c:pt idx="19">
                  <c:v>2005M08</c:v>
                </c:pt>
                <c:pt idx="20">
                  <c:v>2005M09</c:v>
                </c:pt>
                <c:pt idx="21">
                  <c:v>2005M10</c:v>
                </c:pt>
                <c:pt idx="22">
                  <c:v>2005M11</c:v>
                </c:pt>
                <c:pt idx="23">
                  <c:v>2005M12</c:v>
                </c:pt>
                <c:pt idx="24">
                  <c:v>2006M01</c:v>
                </c:pt>
                <c:pt idx="25">
                  <c:v>2006M02</c:v>
                </c:pt>
                <c:pt idx="26">
                  <c:v>2006M03</c:v>
                </c:pt>
                <c:pt idx="27">
                  <c:v>2006M04</c:v>
                </c:pt>
                <c:pt idx="28">
                  <c:v>2006M05</c:v>
                </c:pt>
                <c:pt idx="29">
                  <c:v>2006M06</c:v>
                </c:pt>
                <c:pt idx="30">
                  <c:v>2006M07</c:v>
                </c:pt>
                <c:pt idx="31">
                  <c:v>2006M08</c:v>
                </c:pt>
                <c:pt idx="32">
                  <c:v>2006M09</c:v>
                </c:pt>
                <c:pt idx="33">
                  <c:v>2006M10</c:v>
                </c:pt>
                <c:pt idx="34">
                  <c:v>2006M11</c:v>
                </c:pt>
                <c:pt idx="35">
                  <c:v>2006M12</c:v>
                </c:pt>
                <c:pt idx="36">
                  <c:v>2007M01</c:v>
                </c:pt>
                <c:pt idx="37">
                  <c:v>2007M02</c:v>
                </c:pt>
                <c:pt idx="38">
                  <c:v>2007M03</c:v>
                </c:pt>
                <c:pt idx="39">
                  <c:v>2007M04</c:v>
                </c:pt>
                <c:pt idx="40">
                  <c:v>2007M05</c:v>
                </c:pt>
                <c:pt idx="41">
                  <c:v>2007M06</c:v>
                </c:pt>
                <c:pt idx="42">
                  <c:v>2007M07</c:v>
                </c:pt>
                <c:pt idx="43">
                  <c:v>2007M08</c:v>
                </c:pt>
                <c:pt idx="44">
                  <c:v>2007M09</c:v>
                </c:pt>
                <c:pt idx="45">
                  <c:v>2007M10</c:v>
                </c:pt>
                <c:pt idx="46">
                  <c:v>2007M11</c:v>
                </c:pt>
                <c:pt idx="47">
                  <c:v>2007M12</c:v>
                </c:pt>
                <c:pt idx="48">
                  <c:v>2008M01</c:v>
                </c:pt>
                <c:pt idx="49">
                  <c:v>2008M02</c:v>
                </c:pt>
                <c:pt idx="50">
                  <c:v>2008M03</c:v>
                </c:pt>
                <c:pt idx="51">
                  <c:v>2008M04</c:v>
                </c:pt>
                <c:pt idx="52">
                  <c:v>2008M05</c:v>
                </c:pt>
                <c:pt idx="53">
                  <c:v>2008M06</c:v>
                </c:pt>
                <c:pt idx="54">
                  <c:v>2008M07</c:v>
                </c:pt>
                <c:pt idx="55">
                  <c:v>2008M08</c:v>
                </c:pt>
                <c:pt idx="56">
                  <c:v>2008M09</c:v>
                </c:pt>
                <c:pt idx="57">
                  <c:v>2008M10</c:v>
                </c:pt>
                <c:pt idx="58">
                  <c:v>2008M11</c:v>
                </c:pt>
                <c:pt idx="59">
                  <c:v>2008M12</c:v>
                </c:pt>
                <c:pt idx="60">
                  <c:v>2009M01</c:v>
                </c:pt>
                <c:pt idx="61">
                  <c:v>2009M02</c:v>
                </c:pt>
                <c:pt idx="62">
                  <c:v>2009M03</c:v>
                </c:pt>
                <c:pt idx="63">
                  <c:v>2009M04</c:v>
                </c:pt>
                <c:pt idx="64">
                  <c:v>2009M05</c:v>
                </c:pt>
                <c:pt idx="65">
                  <c:v>2009M06</c:v>
                </c:pt>
                <c:pt idx="66">
                  <c:v>2009M07</c:v>
                </c:pt>
                <c:pt idx="67">
                  <c:v>2009M08</c:v>
                </c:pt>
                <c:pt idx="68">
                  <c:v>2009M09</c:v>
                </c:pt>
                <c:pt idx="69">
                  <c:v>2009M10</c:v>
                </c:pt>
                <c:pt idx="70">
                  <c:v>2009M11</c:v>
                </c:pt>
                <c:pt idx="71">
                  <c:v>2009M12</c:v>
                </c:pt>
                <c:pt idx="72">
                  <c:v>2010M01</c:v>
                </c:pt>
                <c:pt idx="73">
                  <c:v>2010M02</c:v>
                </c:pt>
                <c:pt idx="74">
                  <c:v>2010M03</c:v>
                </c:pt>
                <c:pt idx="75">
                  <c:v>2010M04</c:v>
                </c:pt>
                <c:pt idx="76">
                  <c:v>2010M05</c:v>
                </c:pt>
                <c:pt idx="77">
                  <c:v>2010M06</c:v>
                </c:pt>
                <c:pt idx="78">
                  <c:v>2010M07</c:v>
                </c:pt>
                <c:pt idx="79">
                  <c:v>2010M08</c:v>
                </c:pt>
                <c:pt idx="80">
                  <c:v>2010M09</c:v>
                </c:pt>
                <c:pt idx="81">
                  <c:v>2010M10</c:v>
                </c:pt>
                <c:pt idx="82">
                  <c:v>2010M11</c:v>
                </c:pt>
                <c:pt idx="83">
                  <c:v>2010M12</c:v>
                </c:pt>
                <c:pt idx="84">
                  <c:v>2011M01</c:v>
                </c:pt>
                <c:pt idx="85">
                  <c:v>2011M02</c:v>
                </c:pt>
                <c:pt idx="86">
                  <c:v>2011M03</c:v>
                </c:pt>
                <c:pt idx="87">
                  <c:v>2011M04</c:v>
                </c:pt>
                <c:pt idx="88">
                  <c:v>2011M05</c:v>
                </c:pt>
                <c:pt idx="89">
                  <c:v>2011M06</c:v>
                </c:pt>
                <c:pt idx="90">
                  <c:v>2011M07</c:v>
                </c:pt>
                <c:pt idx="91">
                  <c:v>2011M08</c:v>
                </c:pt>
                <c:pt idx="92">
                  <c:v>2011M09</c:v>
                </c:pt>
                <c:pt idx="93">
                  <c:v>2011M10</c:v>
                </c:pt>
                <c:pt idx="94">
                  <c:v>2011M11</c:v>
                </c:pt>
                <c:pt idx="95">
                  <c:v>2011M12</c:v>
                </c:pt>
                <c:pt idx="96">
                  <c:v>2012M01</c:v>
                </c:pt>
                <c:pt idx="97">
                  <c:v>2012M02</c:v>
                </c:pt>
                <c:pt idx="98">
                  <c:v>2012M03</c:v>
                </c:pt>
                <c:pt idx="99">
                  <c:v>2012M04</c:v>
                </c:pt>
                <c:pt idx="100">
                  <c:v>2012M05</c:v>
                </c:pt>
                <c:pt idx="101">
                  <c:v>2012M06</c:v>
                </c:pt>
                <c:pt idx="102">
                  <c:v>2012M07</c:v>
                </c:pt>
                <c:pt idx="103">
                  <c:v>2012M08</c:v>
                </c:pt>
                <c:pt idx="104">
                  <c:v>2012M09</c:v>
                </c:pt>
                <c:pt idx="105">
                  <c:v>2012M10</c:v>
                </c:pt>
                <c:pt idx="106">
                  <c:v>2012M11</c:v>
                </c:pt>
                <c:pt idx="107">
                  <c:v>2012M12</c:v>
                </c:pt>
                <c:pt idx="108">
                  <c:v>2013M01</c:v>
                </c:pt>
                <c:pt idx="109">
                  <c:v>2013M02</c:v>
                </c:pt>
                <c:pt idx="110">
                  <c:v>2013M03</c:v>
                </c:pt>
                <c:pt idx="111">
                  <c:v>2013M04</c:v>
                </c:pt>
                <c:pt idx="112">
                  <c:v>2013M05</c:v>
                </c:pt>
                <c:pt idx="113">
                  <c:v>2013M06</c:v>
                </c:pt>
                <c:pt idx="114">
                  <c:v>2013M07</c:v>
                </c:pt>
                <c:pt idx="115">
                  <c:v>2013M08</c:v>
                </c:pt>
                <c:pt idx="116">
                  <c:v>2013M09</c:v>
                </c:pt>
                <c:pt idx="117">
                  <c:v>2013M10</c:v>
                </c:pt>
                <c:pt idx="118">
                  <c:v>2013M11</c:v>
                </c:pt>
                <c:pt idx="119">
                  <c:v>2013M12</c:v>
                </c:pt>
              </c:strCache>
            </c:strRef>
          </c:cat>
          <c:val>
            <c:numRef>
              <c:f>'Exer 2.2'!$C$2:$C$121</c:f>
              <c:numCache>
                <c:formatCode>General</c:formatCode>
                <c:ptCount val="120"/>
                <c:pt idx="0">
                  <c:v>1577</c:v>
                </c:pt>
                <c:pt idx="1">
                  <c:v>1433</c:v>
                </c:pt>
                <c:pt idx="2">
                  <c:v>1615</c:v>
                </c:pt>
                <c:pt idx="3">
                  <c:v>1738</c:v>
                </c:pt>
                <c:pt idx="4">
                  <c:v>1798</c:v>
                </c:pt>
                <c:pt idx="5">
                  <c:v>2186</c:v>
                </c:pt>
                <c:pt idx="6">
                  <c:v>2044</c:v>
                </c:pt>
                <c:pt idx="7">
                  <c:v>1990</c:v>
                </c:pt>
                <c:pt idx="8">
                  <c:v>1892</c:v>
                </c:pt>
                <c:pt idx="9">
                  <c:v>1715</c:v>
                </c:pt>
                <c:pt idx="10">
                  <c:v>1631</c:v>
                </c:pt>
                <c:pt idx="11">
                  <c:v>1692</c:v>
                </c:pt>
                <c:pt idx="12">
                  <c:v>1682</c:v>
                </c:pt>
                <c:pt idx="13">
                  <c:v>1500</c:v>
                </c:pt>
                <c:pt idx="14">
                  <c:v>1716</c:v>
                </c:pt>
                <c:pt idx="15">
                  <c:v>1808</c:v>
                </c:pt>
                <c:pt idx="16">
                  <c:v>1877</c:v>
                </c:pt>
                <c:pt idx="17">
                  <c:v>1872</c:v>
                </c:pt>
                <c:pt idx="18">
                  <c:v>2120</c:v>
                </c:pt>
                <c:pt idx="19">
                  <c:v>2129</c:v>
                </c:pt>
                <c:pt idx="20">
                  <c:v>1973</c:v>
                </c:pt>
                <c:pt idx="21">
                  <c:v>1827</c:v>
                </c:pt>
                <c:pt idx="22">
                  <c:v>1750</c:v>
                </c:pt>
                <c:pt idx="23">
                  <c:v>1765</c:v>
                </c:pt>
                <c:pt idx="24">
                  <c:v>1763</c:v>
                </c:pt>
                <c:pt idx="25">
                  <c:v>1578</c:v>
                </c:pt>
                <c:pt idx="26">
                  <c:v>1849</c:v>
                </c:pt>
                <c:pt idx="27">
                  <c:v>1856</c:v>
                </c:pt>
                <c:pt idx="28">
                  <c:v>1952</c:v>
                </c:pt>
                <c:pt idx="29">
                  <c:v>1949</c:v>
                </c:pt>
                <c:pt idx="30">
                  <c:v>2172</c:v>
                </c:pt>
                <c:pt idx="31">
                  <c:v>2198</c:v>
                </c:pt>
                <c:pt idx="32">
                  <c:v>2026</c:v>
                </c:pt>
                <c:pt idx="33">
                  <c:v>1950</c:v>
                </c:pt>
                <c:pt idx="34">
                  <c:v>1876</c:v>
                </c:pt>
                <c:pt idx="35">
                  <c:v>1863</c:v>
                </c:pt>
                <c:pt idx="36">
                  <c:v>1981</c:v>
                </c:pt>
                <c:pt idx="37">
                  <c:v>1798</c:v>
                </c:pt>
                <c:pt idx="38">
                  <c:v>2024</c:v>
                </c:pt>
                <c:pt idx="39">
                  <c:v>1948</c:v>
                </c:pt>
                <c:pt idx="40">
                  <c:v>2067</c:v>
                </c:pt>
                <c:pt idx="41">
                  <c:v>2063</c:v>
                </c:pt>
                <c:pt idx="42">
                  <c:v>2293</c:v>
                </c:pt>
                <c:pt idx="43">
                  <c:v>2347</c:v>
                </c:pt>
                <c:pt idx="44">
                  <c:v>2153</c:v>
                </c:pt>
                <c:pt idx="45">
                  <c:v>2076</c:v>
                </c:pt>
                <c:pt idx="46">
                  <c:v>2085</c:v>
                </c:pt>
                <c:pt idx="47">
                  <c:v>2134</c:v>
                </c:pt>
                <c:pt idx="48">
                  <c:v>2162</c:v>
                </c:pt>
                <c:pt idx="49">
                  <c:v>2026</c:v>
                </c:pt>
                <c:pt idx="50">
                  <c:v>2255</c:v>
                </c:pt>
                <c:pt idx="51">
                  <c:v>2281</c:v>
                </c:pt>
                <c:pt idx="52">
                  <c:v>2381</c:v>
                </c:pt>
                <c:pt idx="53">
                  <c:v>2379</c:v>
                </c:pt>
                <c:pt idx="54">
                  <c:v>2548</c:v>
                </c:pt>
                <c:pt idx="55">
                  <c:v>2633</c:v>
                </c:pt>
                <c:pt idx="56">
                  <c:v>2394</c:v>
                </c:pt>
                <c:pt idx="57">
                  <c:v>2338</c:v>
                </c:pt>
                <c:pt idx="58">
                  <c:v>2078</c:v>
                </c:pt>
                <c:pt idx="59">
                  <c:v>2182</c:v>
                </c:pt>
                <c:pt idx="60">
                  <c:v>2115</c:v>
                </c:pt>
                <c:pt idx="61">
                  <c:v>1896</c:v>
                </c:pt>
                <c:pt idx="62">
                  <c:v>2099</c:v>
                </c:pt>
                <c:pt idx="63">
                  <c:v>2194</c:v>
                </c:pt>
                <c:pt idx="64">
                  <c:v>2169</c:v>
                </c:pt>
                <c:pt idx="65">
                  <c:v>2037</c:v>
                </c:pt>
                <c:pt idx="66">
                  <c:v>2434</c:v>
                </c:pt>
                <c:pt idx="67">
                  <c:v>2462</c:v>
                </c:pt>
                <c:pt idx="68">
                  <c:v>2224</c:v>
                </c:pt>
                <c:pt idx="69">
                  <c:v>2144</c:v>
                </c:pt>
                <c:pt idx="70">
                  <c:v>2021</c:v>
                </c:pt>
                <c:pt idx="71">
                  <c:v>2136</c:v>
                </c:pt>
                <c:pt idx="72">
                  <c:v>2122</c:v>
                </c:pt>
                <c:pt idx="73">
                  <c:v>1904</c:v>
                </c:pt>
                <c:pt idx="74">
                  <c:v>2191</c:v>
                </c:pt>
                <c:pt idx="75">
                  <c:v>2038</c:v>
                </c:pt>
                <c:pt idx="76">
                  <c:v>2228</c:v>
                </c:pt>
                <c:pt idx="77">
                  <c:v>2351</c:v>
                </c:pt>
                <c:pt idx="78">
                  <c:v>2598</c:v>
                </c:pt>
                <c:pt idx="79">
                  <c:v>2716</c:v>
                </c:pt>
                <c:pt idx="80">
                  <c:v>2421</c:v>
                </c:pt>
                <c:pt idx="81">
                  <c:v>2342</c:v>
                </c:pt>
                <c:pt idx="82">
                  <c:v>2207</c:v>
                </c:pt>
                <c:pt idx="83">
                  <c:v>2328</c:v>
                </c:pt>
                <c:pt idx="84">
                  <c:v>2413</c:v>
                </c:pt>
                <c:pt idx="85">
                  <c:v>2087</c:v>
                </c:pt>
                <c:pt idx="86">
                  <c:v>2391</c:v>
                </c:pt>
                <c:pt idx="87">
                  <c:v>2511</c:v>
                </c:pt>
                <c:pt idx="88">
                  <c:v>2630</c:v>
                </c:pt>
                <c:pt idx="89">
                  <c:v>2550</c:v>
                </c:pt>
                <c:pt idx="90">
                  <c:v>2874</c:v>
                </c:pt>
                <c:pt idx="91">
                  <c:v>2922</c:v>
                </c:pt>
                <c:pt idx="92">
                  <c:v>2609</c:v>
                </c:pt>
                <c:pt idx="93">
                  <c:v>2522</c:v>
                </c:pt>
                <c:pt idx="94">
                  <c:v>2037</c:v>
                </c:pt>
                <c:pt idx="95">
                  <c:v>2297</c:v>
                </c:pt>
                <c:pt idx="96">
                  <c:v>2210</c:v>
                </c:pt>
                <c:pt idx="97">
                  <c:v>2030</c:v>
                </c:pt>
                <c:pt idx="98">
                  <c:v>2248</c:v>
                </c:pt>
                <c:pt idx="99">
                  <c:v>2434</c:v>
                </c:pt>
                <c:pt idx="100">
                  <c:v>2452</c:v>
                </c:pt>
                <c:pt idx="101">
                  <c:v>2495</c:v>
                </c:pt>
                <c:pt idx="102">
                  <c:v>2837</c:v>
                </c:pt>
                <c:pt idx="103">
                  <c:v>2907</c:v>
                </c:pt>
                <c:pt idx="104">
                  <c:v>2560</c:v>
                </c:pt>
                <c:pt idx="105">
                  <c:v>2418</c:v>
                </c:pt>
                <c:pt idx="106">
                  <c:v>1920</c:v>
                </c:pt>
                <c:pt idx="107">
                  <c:v>2110</c:v>
                </c:pt>
                <c:pt idx="108">
                  <c:v>2020</c:v>
                </c:pt>
                <c:pt idx="109">
                  <c:v>1776</c:v>
                </c:pt>
                <c:pt idx="110">
                  <c:v>2132</c:v>
                </c:pt>
                <c:pt idx="111">
                  <c:v>2451</c:v>
                </c:pt>
                <c:pt idx="112">
                  <c:v>2561</c:v>
                </c:pt>
                <c:pt idx="113">
                  <c:v>2513</c:v>
                </c:pt>
                <c:pt idx="114">
                  <c:v>2916</c:v>
                </c:pt>
                <c:pt idx="115">
                  <c:v>3039</c:v>
                </c:pt>
                <c:pt idx="116">
                  <c:v>2657</c:v>
                </c:pt>
                <c:pt idx="117">
                  <c:v>2555</c:v>
                </c:pt>
                <c:pt idx="118">
                  <c:v>2082</c:v>
                </c:pt>
                <c:pt idx="119">
                  <c:v>2224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09-4A6F-9987-EBE890287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5905272"/>
        <c:axId val="725905600"/>
      </c:lineChart>
      <c:catAx>
        <c:axId val="725905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25905600"/>
        <c:crosses val="autoZero"/>
        <c:auto val="1"/>
        <c:lblAlgn val="ctr"/>
        <c:lblOffset val="100"/>
        <c:noMultiLvlLbl val="0"/>
      </c:catAx>
      <c:valAx>
        <c:axId val="725905600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25905272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'Exer 2.2'!$D$1</c:f>
              <c:strCache>
                <c:ptCount val="1"/>
                <c:pt idx="0">
                  <c:v>FARO</c:v>
                </c:pt>
              </c:strCache>
            </c:strRef>
          </c:tx>
          <c:marker>
            <c:symbol val="none"/>
          </c:marker>
          <c:cat>
            <c:strRef>
              <c:f>'Exer 2.2'!$A$2:$A$121</c:f>
              <c:strCache>
                <c:ptCount val="120"/>
                <c:pt idx="0">
                  <c:v>2004M01</c:v>
                </c:pt>
                <c:pt idx="1">
                  <c:v>2004M02</c:v>
                </c:pt>
                <c:pt idx="2">
                  <c:v>2004M03</c:v>
                </c:pt>
                <c:pt idx="3">
                  <c:v>2004M04</c:v>
                </c:pt>
                <c:pt idx="4">
                  <c:v>2004M05</c:v>
                </c:pt>
                <c:pt idx="5">
                  <c:v>2004M06</c:v>
                </c:pt>
                <c:pt idx="6">
                  <c:v>2004M07</c:v>
                </c:pt>
                <c:pt idx="7">
                  <c:v>2004M08</c:v>
                </c:pt>
                <c:pt idx="8">
                  <c:v>2004M09</c:v>
                </c:pt>
                <c:pt idx="9">
                  <c:v>2004M10</c:v>
                </c:pt>
                <c:pt idx="10">
                  <c:v>2004M11</c:v>
                </c:pt>
                <c:pt idx="11">
                  <c:v>2004M12</c:v>
                </c:pt>
                <c:pt idx="12">
                  <c:v>2005M01</c:v>
                </c:pt>
                <c:pt idx="13">
                  <c:v>2005M02</c:v>
                </c:pt>
                <c:pt idx="14">
                  <c:v>2005M03</c:v>
                </c:pt>
                <c:pt idx="15">
                  <c:v>2005M04</c:v>
                </c:pt>
                <c:pt idx="16">
                  <c:v>2005M05</c:v>
                </c:pt>
                <c:pt idx="17">
                  <c:v>2005M06</c:v>
                </c:pt>
                <c:pt idx="18">
                  <c:v>2005M07</c:v>
                </c:pt>
                <c:pt idx="19">
                  <c:v>2005M08</c:v>
                </c:pt>
                <c:pt idx="20">
                  <c:v>2005M09</c:v>
                </c:pt>
                <c:pt idx="21">
                  <c:v>2005M10</c:v>
                </c:pt>
                <c:pt idx="22">
                  <c:v>2005M11</c:v>
                </c:pt>
                <c:pt idx="23">
                  <c:v>2005M12</c:v>
                </c:pt>
                <c:pt idx="24">
                  <c:v>2006M01</c:v>
                </c:pt>
                <c:pt idx="25">
                  <c:v>2006M02</c:v>
                </c:pt>
                <c:pt idx="26">
                  <c:v>2006M03</c:v>
                </c:pt>
                <c:pt idx="27">
                  <c:v>2006M04</c:v>
                </c:pt>
                <c:pt idx="28">
                  <c:v>2006M05</c:v>
                </c:pt>
                <c:pt idx="29">
                  <c:v>2006M06</c:v>
                </c:pt>
                <c:pt idx="30">
                  <c:v>2006M07</c:v>
                </c:pt>
                <c:pt idx="31">
                  <c:v>2006M08</c:v>
                </c:pt>
                <c:pt idx="32">
                  <c:v>2006M09</c:v>
                </c:pt>
                <c:pt idx="33">
                  <c:v>2006M10</c:v>
                </c:pt>
                <c:pt idx="34">
                  <c:v>2006M11</c:v>
                </c:pt>
                <c:pt idx="35">
                  <c:v>2006M12</c:v>
                </c:pt>
                <c:pt idx="36">
                  <c:v>2007M01</c:v>
                </c:pt>
                <c:pt idx="37">
                  <c:v>2007M02</c:v>
                </c:pt>
                <c:pt idx="38">
                  <c:v>2007M03</c:v>
                </c:pt>
                <c:pt idx="39">
                  <c:v>2007M04</c:v>
                </c:pt>
                <c:pt idx="40">
                  <c:v>2007M05</c:v>
                </c:pt>
                <c:pt idx="41">
                  <c:v>2007M06</c:v>
                </c:pt>
                <c:pt idx="42">
                  <c:v>2007M07</c:v>
                </c:pt>
                <c:pt idx="43">
                  <c:v>2007M08</c:v>
                </c:pt>
                <c:pt idx="44">
                  <c:v>2007M09</c:v>
                </c:pt>
                <c:pt idx="45">
                  <c:v>2007M10</c:v>
                </c:pt>
                <c:pt idx="46">
                  <c:v>2007M11</c:v>
                </c:pt>
                <c:pt idx="47">
                  <c:v>2007M12</c:v>
                </c:pt>
                <c:pt idx="48">
                  <c:v>2008M01</c:v>
                </c:pt>
                <c:pt idx="49">
                  <c:v>2008M02</c:v>
                </c:pt>
                <c:pt idx="50">
                  <c:v>2008M03</c:v>
                </c:pt>
                <c:pt idx="51">
                  <c:v>2008M04</c:v>
                </c:pt>
                <c:pt idx="52">
                  <c:v>2008M05</c:v>
                </c:pt>
                <c:pt idx="53">
                  <c:v>2008M06</c:v>
                </c:pt>
                <c:pt idx="54">
                  <c:v>2008M07</c:v>
                </c:pt>
                <c:pt idx="55">
                  <c:v>2008M08</c:v>
                </c:pt>
                <c:pt idx="56">
                  <c:v>2008M09</c:v>
                </c:pt>
                <c:pt idx="57">
                  <c:v>2008M10</c:v>
                </c:pt>
                <c:pt idx="58">
                  <c:v>2008M11</c:v>
                </c:pt>
                <c:pt idx="59">
                  <c:v>2008M12</c:v>
                </c:pt>
                <c:pt idx="60">
                  <c:v>2009M01</c:v>
                </c:pt>
                <c:pt idx="61">
                  <c:v>2009M02</c:v>
                </c:pt>
                <c:pt idx="62">
                  <c:v>2009M03</c:v>
                </c:pt>
                <c:pt idx="63">
                  <c:v>2009M04</c:v>
                </c:pt>
                <c:pt idx="64">
                  <c:v>2009M05</c:v>
                </c:pt>
                <c:pt idx="65">
                  <c:v>2009M06</c:v>
                </c:pt>
                <c:pt idx="66">
                  <c:v>2009M07</c:v>
                </c:pt>
                <c:pt idx="67">
                  <c:v>2009M08</c:v>
                </c:pt>
                <c:pt idx="68">
                  <c:v>2009M09</c:v>
                </c:pt>
                <c:pt idx="69">
                  <c:v>2009M10</c:v>
                </c:pt>
                <c:pt idx="70">
                  <c:v>2009M11</c:v>
                </c:pt>
                <c:pt idx="71">
                  <c:v>2009M12</c:v>
                </c:pt>
                <c:pt idx="72">
                  <c:v>2010M01</c:v>
                </c:pt>
                <c:pt idx="73">
                  <c:v>2010M02</c:v>
                </c:pt>
                <c:pt idx="74">
                  <c:v>2010M03</c:v>
                </c:pt>
                <c:pt idx="75">
                  <c:v>2010M04</c:v>
                </c:pt>
                <c:pt idx="76">
                  <c:v>2010M05</c:v>
                </c:pt>
                <c:pt idx="77">
                  <c:v>2010M06</c:v>
                </c:pt>
                <c:pt idx="78">
                  <c:v>2010M07</c:v>
                </c:pt>
                <c:pt idx="79">
                  <c:v>2010M08</c:v>
                </c:pt>
                <c:pt idx="80">
                  <c:v>2010M09</c:v>
                </c:pt>
                <c:pt idx="81">
                  <c:v>2010M10</c:v>
                </c:pt>
                <c:pt idx="82">
                  <c:v>2010M11</c:v>
                </c:pt>
                <c:pt idx="83">
                  <c:v>2010M12</c:v>
                </c:pt>
                <c:pt idx="84">
                  <c:v>2011M01</c:v>
                </c:pt>
                <c:pt idx="85">
                  <c:v>2011M02</c:v>
                </c:pt>
                <c:pt idx="86">
                  <c:v>2011M03</c:v>
                </c:pt>
                <c:pt idx="87">
                  <c:v>2011M04</c:v>
                </c:pt>
                <c:pt idx="88">
                  <c:v>2011M05</c:v>
                </c:pt>
                <c:pt idx="89">
                  <c:v>2011M06</c:v>
                </c:pt>
                <c:pt idx="90">
                  <c:v>2011M07</c:v>
                </c:pt>
                <c:pt idx="91">
                  <c:v>2011M08</c:v>
                </c:pt>
                <c:pt idx="92">
                  <c:v>2011M09</c:v>
                </c:pt>
                <c:pt idx="93">
                  <c:v>2011M10</c:v>
                </c:pt>
                <c:pt idx="94">
                  <c:v>2011M11</c:v>
                </c:pt>
                <c:pt idx="95">
                  <c:v>2011M12</c:v>
                </c:pt>
                <c:pt idx="96">
                  <c:v>2012M01</c:v>
                </c:pt>
                <c:pt idx="97">
                  <c:v>2012M02</c:v>
                </c:pt>
                <c:pt idx="98">
                  <c:v>2012M03</c:v>
                </c:pt>
                <c:pt idx="99">
                  <c:v>2012M04</c:v>
                </c:pt>
                <c:pt idx="100">
                  <c:v>2012M05</c:v>
                </c:pt>
                <c:pt idx="101">
                  <c:v>2012M06</c:v>
                </c:pt>
                <c:pt idx="102">
                  <c:v>2012M07</c:v>
                </c:pt>
                <c:pt idx="103">
                  <c:v>2012M08</c:v>
                </c:pt>
                <c:pt idx="104">
                  <c:v>2012M09</c:v>
                </c:pt>
                <c:pt idx="105">
                  <c:v>2012M10</c:v>
                </c:pt>
                <c:pt idx="106">
                  <c:v>2012M11</c:v>
                </c:pt>
                <c:pt idx="107">
                  <c:v>2012M12</c:v>
                </c:pt>
                <c:pt idx="108">
                  <c:v>2013M01</c:v>
                </c:pt>
                <c:pt idx="109">
                  <c:v>2013M02</c:v>
                </c:pt>
                <c:pt idx="110">
                  <c:v>2013M03</c:v>
                </c:pt>
                <c:pt idx="111">
                  <c:v>2013M04</c:v>
                </c:pt>
                <c:pt idx="112">
                  <c:v>2013M05</c:v>
                </c:pt>
                <c:pt idx="113">
                  <c:v>2013M06</c:v>
                </c:pt>
                <c:pt idx="114">
                  <c:v>2013M07</c:v>
                </c:pt>
                <c:pt idx="115">
                  <c:v>2013M08</c:v>
                </c:pt>
                <c:pt idx="116">
                  <c:v>2013M09</c:v>
                </c:pt>
                <c:pt idx="117">
                  <c:v>2013M10</c:v>
                </c:pt>
                <c:pt idx="118">
                  <c:v>2013M11</c:v>
                </c:pt>
                <c:pt idx="119">
                  <c:v>2013M12</c:v>
                </c:pt>
              </c:strCache>
            </c:strRef>
          </c:cat>
          <c:val>
            <c:numRef>
              <c:f>'Exer 2.2'!$D$2:$D$121</c:f>
              <c:numCache>
                <c:formatCode>General</c:formatCode>
                <c:ptCount val="120"/>
                <c:pt idx="0">
                  <c:v>661</c:v>
                </c:pt>
                <c:pt idx="1">
                  <c:v>755</c:v>
                </c:pt>
                <c:pt idx="2">
                  <c:v>893</c:v>
                </c:pt>
                <c:pt idx="3">
                  <c:v>1343</c:v>
                </c:pt>
                <c:pt idx="4">
                  <c:v>1727</c:v>
                </c:pt>
                <c:pt idx="5">
                  <c:v>1901</c:v>
                </c:pt>
                <c:pt idx="6">
                  <c:v>1986</c:v>
                </c:pt>
                <c:pt idx="7">
                  <c:v>1947</c:v>
                </c:pt>
                <c:pt idx="8">
                  <c:v>1820</c:v>
                </c:pt>
                <c:pt idx="9">
                  <c:v>1658</c:v>
                </c:pt>
                <c:pt idx="10">
                  <c:v>722</c:v>
                </c:pt>
                <c:pt idx="11">
                  <c:v>651</c:v>
                </c:pt>
                <c:pt idx="12">
                  <c:v>690</c:v>
                </c:pt>
                <c:pt idx="13">
                  <c:v>721</c:v>
                </c:pt>
                <c:pt idx="14">
                  <c:v>972</c:v>
                </c:pt>
                <c:pt idx="15">
                  <c:v>1332</c:v>
                </c:pt>
                <c:pt idx="16">
                  <c:v>1772</c:v>
                </c:pt>
                <c:pt idx="17">
                  <c:v>1873</c:v>
                </c:pt>
                <c:pt idx="18">
                  <c:v>2108</c:v>
                </c:pt>
                <c:pt idx="19">
                  <c:v>2013</c:v>
                </c:pt>
                <c:pt idx="20">
                  <c:v>1916</c:v>
                </c:pt>
                <c:pt idx="21">
                  <c:v>1779</c:v>
                </c:pt>
                <c:pt idx="22">
                  <c:v>875</c:v>
                </c:pt>
                <c:pt idx="23">
                  <c:v>761</c:v>
                </c:pt>
                <c:pt idx="24">
                  <c:v>755</c:v>
                </c:pt>
                <c:pt idx="25">
                  <c:v>842</c:v>
                </c:pt>
                <c:pt idx="26">
                  <c:v>1055</c:v>
                </c:pt>
                <c:pt idx="27">
                  <c:v>1505</c:v>
                </c:pt>
                <c:pt idx="28">
                  <c:v>1933</c:v>
                </c:pt>
                <c:pt idx="29">
                  <c:v>2041</c:v>
                </c:pt>
                <c:pt idx="30">
                  <c:v>2272</c:v>
                </c:pt>
                <c:pt idx="31">
                  <c:v>2255</c:v>
                </c:pt>
                <c:pt idx="32">
                  <c:v>2074</c:v>
                </c:pt>
                <c:pt idx="33">
                  <c:v>1836</c:v>
                </c:pt>
                <c:pt idx="34">
                  <c:v>995</c:v>
                </c:pt>
                <c:pt idx="35">
                  <c:v>884</c:v>
                </c:pt>
                <c:pt idx="36">
                  <c:v>876</c:v>
                </c:pt>
                <c:pt idx="37">
                  <c:v>915</c:v>
                </c:pt>
                <c:pt idx="38">
                  <c:v>1235</c:v>
                </c:pt>
                <c:pt idx="39">
                  <c:v>1649</c:v>
                </c:pt>
                <c:pt idx="40">
                  <c:v>2120</c:v>
                </c:pt>
                <c:pt idx="41">
                  <c:v>2240</c:v>
                </c:pt>
                <c:pt idx="42">
                  <c:v>2449</c:v>
                </c:pt>
                <c:pt idx="43">
                  <c:v>2487</c:v>
                </c:pt>
                <c:pt idx="44">
                  <c:v>2245</c:v>
                </c:pt>
                <c:pt idx="45">
                  <c:v>1942</c:v>
                </c:pt>
                <c:pt idx="46">
                  <c:v>885</c:v>
                </c:pt>
                <c:pt idx="47">
                  <c:v>820</c:v>
                </c:pt>
                <c:pt idx="48">
                  <c:v>759</c:v>
                </c:pt>
                <c:pt idx="49">
                  <c:v>840</c:v>
                </c:pt>
                <c:pt idx="50">
                  <c:v>1192</c:v>
                </c:pt>
                <c:pt idx="51">
                  <c:v>1659</c:v>
                </c:pt>
                <c:pt idx="52">
                  <c:v>2216</c:v>
                </c:pt>
                <c:pt idx="53">
                  <c:v>2198</c:v>
                </c:pt>
                <c:pt idx="54">
                  <c:v>2480</c:v>
                </c:pt>
                <c:pt idx="55">
                  <c:v>2486</c:v>
                </c:pt>
                <c:pt idx="56">
                  <c:v>2137</c:v>
                </c:pt>
                <c:pt idx="57">
                  <c:v>1945</c:v>
                </c:pt>
                <c:pt idx="58">
                  <c:v>929</c:v>
                </c:pt>
                <c:pt idx="59">
                  <c:v>729</c:v>
                </c:pt>
                <c:pt idx="60">
                  <c:v>727</c:v>
                </c:pt>
                <c:pt idx="61">
                  <c:v>719</c:v>
                </c:pt>
                <c:pt idx="62">
                  <c:v>945</c:v>
                </c:pt>
                <c:pt idx="63">
                  <c:v>1595</c:v>
                </c:pt>
                <c:pt idx="64">
                  <c:v>2044</c:v>
                </c:pt>
                <c:pt idx="65">
                  <c:v>2051</c:v>
                </c:pt>
                <c:pt idx="66">
                  <c:v>2344</c:v>
                </c:pt>
                <c:pt idx="67">
                  <c:v>2379</c:v>
                </c:pt>
                <c:pt idx="68">
                  <c:v>2071</c:v>
                </c:pt>
                <c:pt idx="69">
                  <c:v>1879</c:v>
                </c:pt>
                <c:pt idx="70">
                  <c:v>883</c:v>
                </c:pt>
                <c:pt idx="71">
                  <c:v>785</c:v>
                </c:pt>
                <c:pt idx="72">
                  <c:v>718</c:v>
                </c:pt>
                <c:pt idx="73">
                  <c:v>747</c:v>
                </c:pt>
                <c:pt idx="74">
                  <c:v>1002</c:v>
                </c:pt>
                <c:pt idx="75">
                  <c:v>1456</c:v>
                </c:pt>
                <c:pt idx="76">
                  <c:v>2127</c:v>
                </c:pt>
                <c:pt idx="77">
                  <c:v>2249</c:v>
                </c:pt>
                <c:pt idx="78">
                  <c:v>2695</c:v>
                </c:pt>
                <c:pt idx="79">
                  <c:v>2681</c:v>
                </c:pt>
                <c:pt idx="80">
                  <c:v>2289</c:v>
                </c:pt>
                <c:pt idx="81">
                  <c:v>2057</c:v>
                </c:pt>
                <c:pt idx="82">
                  <c:v>813</c:v>
                </c:pt>
                <c:pt idx="83">
                  <c:v>717</c:v>
                </c:pt>
                <c:pt idx="84">
                  <c:v>792</c:v>
                </c:pt>
                <c:pt idx="85">
                  <c:v>750</c:v>
                </c:pt>
                <c:pt idx="86">
                  <c:v>1071</c:v>
                </c:pt>
                <c:pt idx="87">
                  <c:v>1931</c:v>
                </c:pt>
                <c:pt idx="88">
                  <c:v>2219</c:v>
                </c:pt>
                <c:pt idx="89">
                  <c:v>2279</c:v>
                </c:pt>
                <c:pt idx="90">
                  <c:v>2733</c:v>
                </c:pt>
                <c:pt idx="91">
                  <c:v>2642</c:v>
                </c:pt>
                <c:pt idx="92">
                  <c:v>2359</c:v>
                </c:pt>
                <c:pt idx="93">
                  <c:v>2092</c:v>
                </c:pt>
                <c:pt idx="94">
                  <c:v>736</c:v>
                </c:pt>
                <c:pt idx="95">
                  <c:v>638</c:v>
                </c:pt>
                <c:pt idx="96">
                  <c:v>688</c:v>
                </c:pt>
                <c:pt idx="97">
                  <c:v>701</c:v>
                </c:pt>
                <c:pt idx="98">
                  <c:v>1090</c:v>
                </c:pt>
                <c:pt idx="99">
                  <c:v>1900</c:v>
                </c:pt>
                <c:pt idx="100">
                  <c:v>2088</c:v>
                </c:pt>
                <c:pt idx="101">
                  <c:v>2232</c:v>
                </c:pt>
                <c:pt idx="102">
                  <c:v>2633</c:v>
                </c:pt>
                <c:pt idx="103">
                  <c:v>2612</c:v>
                </c:pt>
                <c:pt idx="104">
                  <c:v>2245</c:v>
                </c:pt>
                <c:pt idx="105">
                  <c:v>2014</c:v>
                </c:pt>
                <c:pt idx="106">
                  <c:v>817</c:v>
                </c:pt>
                <c:pt idx="107">
                  <c:v>643</c:v>
                </c:pt>
                <c:pt idx="108">
                  <c:v>653</c:v>
                </c:pt>
                <c:pt idx="109">
                  <c:v>665</c:v>
                </c:pt>
                <c:pt idx="110">
                  <c:v>1087</c:v>
                </c:pt>
                <c:pt idx="111">
                  <c:v>1837</c:v>
                </c:pt>
                <c:pt idx="112">
                  <c:v>2239</c:v>
                </c:pt>
                <c:pt idx="113">
                  <c:v>2343</c:v>
                </c:pt>
                <c:pt idx="114">
                  <c:v>2806</c:v>
                </c:pt>
                <c:pt idx="115">
                  <c:v>2846</c:v>
                </c:pt>
                <c:pt idx="116">
                  <c:v>2387</c:v>
                </c:pt>
                <c:pt idx="117">
                  <c:v>2209</c:v>
                </c:pt>
                <c:pt idx="118">
                  <c:v>910</c:v>
                </c:pt>
                <c:pt idx="119">
                  <c:v>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D5-4BE4-9498-0EBC66DA8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5905272"/>
        <c:axId val="725905600"/>
      </c:lineChart>
      <c:catAx>
        <c:axId val="725905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25905600"/>
        <c:crosses val="autoZero"/>
        <c:auto val="1"/>
        <c:lblAlgn val="ctr"/>
        <c:lblOffset val="100"/>
        <c:noMultiLvlLbl val="0"/>
      </c:catAx>
      <c:valAx>
        <c:axId val="72590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25905272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'Exer 3.1a'!$B$2</c:f>
              <c:strCache>
                <c:ptCount val="1"/>
                <c:pt idx="0">
                  <c:v>Y (FARO)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'Exer 3.1a'!$A$3:$A$122</c:f>
              <c:strCache>
                <c:ptCount val="120"/>
                <c:pt idx="0">
                  <c:v>2004M01</c:v>
                </c:pt>
                <c:pt idx="1">
                  <c:v>2004M02</c:v>
                </c:pt>
                <c:pt idx="2">
                  <c:v>2004M03</c:v>
                </c:pt>
                <c:pt idx="3">
                  <c:v>2004M04</c:v>
                </c:pt>
                <c:pt idx="4">
                  <c:v>2004M05</c:v>
                </c:pt>
                <c:pt idx="5">
                  <c:v>2004M06</c:v>
                </c:pt>
                <c:pt idx="6">
                  <c:v>2004M07</c:v>
                </c:pt>
                <c:pt idx="7">
                  <c:v>2004M08</c:v>
                </c:pt>
                <c:pt idx="8">
                  <c:v>2004M09</c:v>
                </c:pt>
                <c:pt idx="9">
                  <c:v>2004M10</c:v>
                </c:pt>
                <c:pt idx="10">
                  <c:v>2004M11</c:v>
                </c:pt>
                <c:pt idx="11">
                  <c:v>2004M12</c:v>
                </c:pt>
                <c:pt idx="12">
                  <c:v>2005M01</c:v>
                </c:pt>
                <c:pt idx="13">
                  <c:v>2005M02</c:v>
                </c:pt>
                <c:pt idx="14">
                  <c:v>2005M03</c:v>
                </c:pt>
                <c:pt idx="15">
                  <c:v>2005M04</c:v>
                </c:pt>
                <c:pt idx="16">
                  <c:v>2005M05</c:v>
                </c:pt>
                <c:pt idx="17">
                  <c:v>2005M06</c:v>
                </c:pt>
                <c:pt idx="18">
                  <c:v>2005M07</c:v>
                </c:pt>
                <c:pt idx="19">
                  <c:v>2005M08</c:v>
                </c:pt>
                <c:pt idx="20">
                  <c:v>2005M09</c:v>
                </c:pt>
                <c:pt idx="21">
                  <c:v>2005M10</c:v>
                </c:pt>
                <c:pt idx="22">
                  <c:v>2005M11</c:v>
                </c:pt>
                <c:pt idx="23">
                  <c:v>2005M12</c:v>
                </c:pt>
                <c:pt idx="24">
                  <c:v>2006M01</c:v>
                </c:pt>
                <c:pt idx="25">
                  <c:v>2006M02</c:v>
                </c:pt>
                <c:pt idx="26">
                  <c:v>2006M03</c:v>
                </c:pt>
                <c:pt idx="27">
                  <c:v>2006M04</c:v>
                </c:pt>
                <c:pt idx="28">
                  <c:v>2006M05</c:v>
                </c:pt>
                <c:pt idx="29">
                  <c:v>2006M06</c:v>
                </c:pt>
                <c:pt idx="30">
                  <c:v>2006M07</c:v>
                </c:pt>
                <c:pt idx="31">
                  <c:v>2006M08</c:v>
                </c:pt>
                <c:pt idx="32">
                  <c:v>2006M09</c:v>
                </c:pt>
                <c:pt idx="33">
                  <c:v>2006M10</c:v>
                </c:pt>
                <c:pt idx="34">
                  <c:v>2006M11</c:v>
                </c:pt>
                <c:pt idx="35">
                  <c:v>2006M12</c:v>
                </c:pt>
                <c:pt idx="36">
                  <c:v>2007M01</c:v>
                </c:pt>
                <c:pt idx="37">
                  <c:v>2007M02</c:v>
                </c:pt>
                <c:pt idx="38">
                  <c:v>2007M03</c:v>
                </c:pt>
                <c:pt idx="39">
                  <c:v>2007M04</c:v>
                </c:pt>
                <c:pt idx="40">
                  <c:v>2007M05</c:v>
                </c:pt>
                <c:pt idx="41">
                  <c:v>2007M06</c:v>
                </c:pt>
                <c:pt idx="42">
                  <c:v>2007M07</c:v>
                </c:pt>
                <c:pt idx="43">
                  <c:v>2007M08</c:v>
                </c:pt>
                <c:pt idx="44">
                  <c:v>2007M09</c:v>
                </c:pt>
                <c:pt idx="45">
                  <c:v>2007M10</c:v>
                </c:pt>
                <c:pt idx="46">
                  <c:v>2007M11</c:v>
                </c:pt>
                <c:pt idx="47">
                  <c:v>2007M12</c:v>
                </c:pt>
                <c:pt idx="48">
                  <c:v>2008M01</c:v>
                </c:pt>
                <c:pt idx="49">
                  <c:v>2008M02</c:v>
                </c:pt>
                <c:pt idx="50">
                  <c:v>2008M03</c:v>
                </c:pt>
                <c:pt idx="51">
                  <c:v>2008M04</c:v>
                </c:pt>
                <c:pt idx="52">
                  <c:v>2008M05</c:v>
                </c:pt>
                <c:pt idx="53">
                  <c:v>2008M06</c:v>
                </c:pt>
                <c:pt idx="54">
                  <c:v>2008M07</c:v>
                </c:pt>
                <c:pt idx="55">
                  <c:v>2008M08</c:v>
                </c:pt>
                <c:pt idx="56">
                  <c:v>2008M09</c:v>
                </c:pt>
                <c:pt idx="57">
                  <c:v>2008M10</c:v>
                </c:pt>
                <c:pt idx="58">
                  <c:v>2008M11</c:v>
                </c:pt>
                <c:pt idx="59">
                  <c:v>2008M12</c:v>
                </c:pt>
                <c:pt idx="60">
                  <c:v>2009M01</c:v>
                </c:pt>
                <c:pt idx="61">
                  <c:v>2009M02</c:v>
                </c:pt>
                <c:pt idx="62">
                  <c:v>2009M03</c:v>
                </c:pt>
                <c:pt idx="63">
                  <c:v>2009M04</c:v>
                </c:pt>
                <c:pt idx="64">
                  <c:v>2009M05</c:v>
                </c:pt>
                <c:pt idx="65">
                  <c:v>2009M06</c:v>
                </c:pt>
                <c:pt idx="66">
                  <c:v>2009M07</c:v>
                </c:pt>
                <c:pt idx="67">
                  <c:v>2009M08</c:v>
                </c:pt>
                <c:pt idx="68">
                  <c:v>2009M09</c:v>
                </c:pt>
                <c:pt idx="69">
                  <c:v>2009M10</c:v>
                </c:pt>
                <c:pt idx="70">
                  <c:v>2009M11</c:v>
                </c:pt>
                <c:pt idx="71">
                  <c:v>2009M12</c:v>
                </c:pt>
                <c:pt idx="72">
                  <c:v>2010M01</c:v>
                </c:pt>
                <c:pt idx="73">
                  <c:v>2010M02</c:v>
                </c:pt>
                <c:pt idx="74">
                  <c:v>2010M03</c:v>
                </c:pt>
                <c:pt idx="75">
                  <c:v>2010M04</c:v>
                </c:pt>
                <c:pt idx="76">
                  <c:v>2010M05</c:v>
                </c:pt>
                <c:pt idx="77">
                  <c:v>2010M06</c:v>
                </c:pt>
                <c:pt idx="78">
                  <c:v>2010M07</c:v>
                </c:pt>
                <c:pt idx="79">
                  <c:v>2010M08</c:v>
                </c:pt>
                <c:pt idx="80">
                  <c:v>2010M09</c:v>
                </c:pt>
                <c:pt idx="81">
                  <c:v>2010M10</c:v>
                </c:pt>
                <c:pt idx="82">
                  <c:v>2010M11</c:v>
                </c:pt>
                <c:pt idx="83">
                  <c:v>2010M12</c:v>
                </c:pt>
                <c:pt idx="84">
                  <c:v>2011M01</c:v>
                </c:pt>
                <c:pt idx="85">
                  <c:v>2011M02</c:v>
                </c:pt>
                <c:pt idx="86">
                  <c:v>2011M03</c:v>
                </c:pt>
                <c:pt idx="87">
                  <c:v>2011M04</c:v>
                </c:pt>
                <c:pt idx="88">
                  <c:v>2011M05</c:v>
                </c:pt>
                <c:pt idx="89">
                  <c:v>2011M06</c:v>
                </c:pt>
                <c:pt idx="90">
                  <c:v>2011M07</c:v>
                </c:pt>
                <c:pt idx="91">
                  <c:v>2011M08</c:v>
                </c:pt>
                <c:pt idx="92">
                  <c:v>2011M09</c:v>
                </c:pt>
                <c:pt idx="93">
                  <c:v>2011M10</c:v>
                </c:pt>
                <c:pt idx="94">
                  <c:v>2011M11</c:v>
                </c:pt>
                <c:pt idx="95">
                  <c:v>2011M12</c:v>
                </c:pt>
                <c:pt idx="96">
                  <c:v>2012M01</c:v>
                </c:pt>
                <c:pt idx="97">
                  <c:v>2012M02</c:v>
                </c:pt>
                <c:pt idx="98">
                  <c:v>2012M03</c:v>
                </c:pt>
                <c:pt idx="99">
                  <c:v>2012M04</c:v>
                </c:pt>
                <c:pt idx="100">
                  <c:v>2012M05</c:v>
                </c:pt>
                <c:pt idx="101">
                  <c:v>2012M06</c:v>
                </c:pt>
                <c:pt idx="102">
                  <c:v>2012M07</c:v>
                </c:pt>
                <c:pt idx="103">
                  <c:v>2012M08</c:v>
                </c:pt>
                <c:pt idx="104">
                  <c:v>2012M09</c:v>
                </c:pt>
                <c:pt idx="105">
                  <c:v>2012M10</c:v>
                </c:pt>
                <c:pt idx="106">
                  <c:v>2012M11</c:v>
                </c:pt>
                <c:pt idx="107">
                  <c:v>2012M12</c:v>
                </c:pt>
                <c:pt idx="108">
                  <c:v>2013M01</c:v>
                </c:pt>
                <c:pt idx="109">
                  <c:v>2013M02</c:v>
                </c:pt>
                <c:pt idx="110">
                  <c:v>2013M03</c:v>
                </c:pt>
                <c:pt idx="111">
                  <c:v>2013M04</c:v>
                </c:pt>
                <c:pt idx="112">
                  <c:v>2013M05</c:v>
                </c:pt>
                <c:pt idx="113">
                  <c:v>2013M06</c:v>
                </c:pt>
                <c:pt idx="114">
                  <c:v>2013M07</c:v>
                </c:pt>
                <c:pt idx="115">
                  <c:v>2013M08</c:v>
                </c:pt>
                <c:pt idx="116">
                  <c:v>2013M09</c:v>
                </c:pt>
                <c:pt idx="117">
                  <c:v>2013M10</c:v>
                </c:pt>
                <c:pt idx="118">
                  <c:v>2013M11</c:v>
                </c:pt>
                <c:pt idx="119">
                  <c:v>2013M12</c:v>
                </c:pt>
              </c:strCache>
            </c:strRef>
          </c:cat>
          <c:val>
            <c:numRef>
              <c:f>'Exer 3.1a'!$B$3:$B$122</c:f>
              <c:numCache>
                <c:formatCode>General</c:formatCode>
                <c:ptCount val="120"/>
                <c:pt idx="0">
                  <c:v>661</c:v>
                </c:pt>
                <c:pt idx="1">
                  <c:v>755</c:v>
                </c:pt>
                <c:pt idx="2">
                  <c:v>893</c:v>
                </c:pt>
                <c:pt idx="3">
                  <c:v>1343</c:v>
                </c:pt>
                <c:pt idx="4">
                  <c:v>1727</c:v>
                </c:pt>
                <c:pt idx="5">
                  <c:v>1901</c:v>
                </c:pt>
                <c:pt idx="6">
                  <c:v>1986</c:v>
                </c:pt>
                <c:pt idx="7">
                  <c:v>1947</c:v>
                </c:pt>
                <c:pt idx="8">
                  <c:v>1820</c:v>
                </c:pt>
                <c:pt idx="9">
                  <c:v>1658</c:v>
                </c:pt>
                <c:pt idx="10">
                  <c:v>722</c:v>
                </c:pt>
                <c:pt idx="11">
                  <c:v>651</c:v>
                </c:pt>
                <c:pt idx="12">
                  <c:v>690</c:v>
                </c:pt>
                <c:pt idx="13">
                  <c:v>721</c:v>
                </c:pt>
                <c:pt idx="14">
                  <c:v>972</c:v>
                </c:pt>
                <c:pt idx="15">
                  <c:v>1332</c:v>
                </c:pt>
                <c:pt idx="16">
                  <c:v>1772</c:v>
                </c:pt>
                <c:pt idx="17">
                  <c:v>1873</c:v>
                </c:pt>
                <c:pt idx="18">
                  <c:v>2108</c:v>
                </c:pt>
                <c:pt idx="19">
                  <c:v>2013</c:v>
                </c:pt>
                <c:pt idx="20">
                  <c:v>1916</c:v>
                </c:pt>
                <c:pt idx="21">
                  <c:v>1779</c:v>
                </c:pt>
                <c:pt idx="22">
                  <c:v>875</c:v>
                </c:pt>
                <c:pt idx="23">
                  <c:v>761</c:v>
                </c:pt>
                <c:pt idx="24">
                  <c:v>755</c:v>
                </c:pt>
                <c:pt idx="25">
                  <c:v>842</c:v>
                </c:pt>
                <c:pt idx="26">
                  <c:v>1055</c:v>
                </c:pt>
                <c:pt idx="27">
                  <c:v>1505</c:v>
                </c:pt>
                <c:pt idx="28">
                  <c:v>1933</c:v>
                </c:pt>
                <c:pt idx="29">
                  <c:v>2041</c:v>
                </c:pt>
                <c:pt idx="30">
                  <c:v>2272</c:v>
                </c:pt>
                <c:pt idx="31">
                  <c:v>2255</c:v>
                </c:pt>
                <c:pt idx="32">
                  <c:v>2074</c:v>
                </c:pt>
                <c:pt idx="33">
                  <c:v>1836</c:v>
                </c:pt>
                <c:pt idx="34">
                  <c:v>995</c:v>
                </c:pt>
                <c:pt idx="35">
                  <c:v>884</c:v>
                </c:pt>
                <c:pt idx="36">
                  <c:v>876</c:v>
                </c:pt>
                <c:pt idx="37">
                  <c:v>915</c:v>
                </c:pt>
                <c:pt idx="38">
                  <c:v>1235</c:v>
                </c:pt>
                <c:pt idx="39">
                  <c:v>1649</c:v>
                </c:pt>
                <c:pt idx="40">
                  <c:v>2120</c:v>
                </c:pt>
                <c:pt idx="41">
                  <c:v>2240</c:v>
                </c:pt>
                <c:pt idx="42">
                  <c:v>2449</c:v>
                </c:pt>
                <c:pt idx="43">
                  <c:v>2487</c:v>
                </c:pt>
                <c:pt idx="44">
                  <c:v>2245</c:v>
                </c:pt>
                <c:pt idx="45">
                  <c:v>1942</c:v>
                </c:pt>
                <c:pt idx="46">
                  <c:v>885</c:v>
                </c:pt>
                <c:pt idx="47">
                  <c:v>820</c:v>
                </c:pt>
                <c:pt idx="48">
                  <c:v>759</c:v>
                </c:pt>
                <c:pt idx="49">
                  <c:v>840</c:v>
                </c:pt>
                <c:pt idx="50">
                  <c:v>1192</c:v>
                </c:pt>
                <c:pt idx="51">
                  <c:v>1659</c:v>
                </c:pt>
                <c:pt idx="52">
                  <c:v>2216</c:v>
                </c:pt>
                <c:pt idx="53">
                  <c:v>2198</c:v>
                </c:pt>
                <c:pt idx="54">
                  <c:v>2480</c:v>
                </c:pt>
                <c:pt idx="55">
                  <c:v>2486</c:v>
                </c:pt>
                <c:pt idx="56">
                  <c:v>2137</c:v>
                </c:pt>
                <c:pt idx="57">
                  <c:v>1945</c:v>
                </c:pt>
                <c:pt idx="58">
                  <c:v>929</c:v>
                </c:pt>
                <c:pt idx="59">
                  <c:v>729</c:v>
                </c:pt>
                <c:pt idx="60">
                  <c:v>727</c:v>
                </c:pt>
                <c:pt idx="61">
                  <c:v>719</c:v>
                </c:pt>
                <c:pt idx="62">
                  <c:v>945</c:v>
                </c:pt>
                <c:pt idx="63">
                  <c:v>1595</c:v>
                </c:pt>
                <c:pt idx="64">
                  <c:v>2044</c:v>
                </c:pt>
                <c:pt idx="65">
                  <c:v>2051</c:v>
                </c:pt>
                <c:pt idx="66">
                  <c:v>2344</c:v>
                </c:pt>
                <c:pt idx="67">
                  <c:v>2379</c:v>
                </c:pt>
                <c:pt idx="68">
                  <c:v>2071</c:v>
                </c:pt>
                <c:pt idx="69">
                  <c:v>1879</c:v>
                </c:pt>
                <c:pt idx="70">
                  <c:v>883</c:v>
                </c:pt>
                <c:pt idx="71">
                  <c:v>785</c:v>
                </c:pt>
                <c:pt idx="72">
                  <c:v>718</c:v>
                </c:pt>
                <c:pt idx="73">
                  <c:v>747</c:v>
                </c:pt>
                <c:pt idx="74">
                  <c:v>1002</c:v>
                </c:pt>
                <c:pt idx="75">
                  <c:v>1456</c:v>
                </c:pt>
                <c:pt idx="76">
                  <c:v>2127</c:v>
                </c:pt>
                <c:pt idx="77">
                  <c:v>2249</c:v>
                </c:pt>
                <c:pt idx="78">
                  <c:v>2695</c:v>
                </c:pt>
                <c:pt idx="79">
                  <c:v>2681</c:v>
                </c:pt>
                <c:pt idx="80">
                  <c:v>2289</c:v>
                </c:pt>
                <c:pt idx="81">
                  <c:v>2057</c:v>
                </c:pt>
                <c:pt idx="82">
                  <c:v>813</c:v>
                </c:pt>
                <c:pt idx="83">
                  <c:v>717</c:v>
                </c:pt>
                <c:pt idx="84">
                  <c:v>792</c:v>
                </c:pt>
                <c:pt idx="85">
                  <c:v>750</c:v>
                </c:pt>
                <c:pt idx="86">
                  <c:v>1071</c:v>
                </c:pt>
                <c:pt idx="87">
                  <c:v>1931</c:v>
                </c:pt>
                <c:pt idx="88">
                  <c:v>2219</c:v>
                </c:pt>
                <c:pt idx="89">
                  <c:v>2279</c:v>
                </c:pt>
                <c:pt idx="90">
                  <c:v>2733</c:v>
                </c:pt>
                <c:pt idx="91">
                  <c:v>2642</c:v>
                </c:pt>
                <c:pt idx="92">
                  <c:v>2359</c:v>
                </c:pt>
                <c:pt idx="93">
                  <c:v>2092</c:v>
                </c:pt>
                <c:pt idx="94">
                  <c:v>736</c:v>
                </c:pt>
                <c:pt idx="95">
                  <c:v>638</c:v>
                </c:pt>
                <c:pt idx="96">
                  <c:v>688</c:v>
                </c:pt>
                <c:pt idx="97">
                  <c:v>701</c:v>
                </c:pt>
                <c:pt idx="98">
                  <c:v>1090</c:v>
                </c:pt>
                <c:pt idx="99">
                  <c:v>1900</c:v>
                </c:pt>
                <c:pt idx="100">
                  <c:v>2088</c:v>
                </c:pt>
                <c:pt idx="101">
                  <c:v>2232</c:v>
                </c:pt>
                <c:pt idx="102">
                  <c:v>2633</c:v>
                </c:pt>
                <c:pt idx="103">
                  <c:v>2612</c:v>
                </c:pt>
                <c:pt idx="104">
                  <c:v>2245</c:v>
                </c:pt>
                <c:pt idx="105">
                  <c:v>2014</c:v>
                </c:pt>
                <c:pt idx="106">
                  <c:v>817</c:v>
                </c:pt>
                <c:pt idx="107">
                  <c:v>643</c:v>
                </c:pt>
                <c:pt idx="108">
                  <c:v>653</c:v>
                </c:pt>
                <c:pt idx="109">
                  <c:v>665</c:v>
                </c:pt>
                <c:pt idx="110">
                  <c:v>1087</c:v>
                </c:pt>
                <c:pt idx="111">
                  <c:v>1837</c:v>
                </c:pt>
                <c:pt idx="112">
                  <c:v>2239</c:v>
                </c:pt>
                <c:pt idx="113">
                  <c:v>2343</c:v>
                </c:pt>
                <c:pt idx="114">
                  <c:v>2806</c:v>
                </c:pt>
                <c:pt idx="115">
                  <c:v>2846</c:v>
                </c:pt>
                <c:pt idx="116">
                  <c:v>2387</c:v>
                </c:pt>
                <c:pt idx="117">
                  <c:v>2209</c:v>
                </c:pt>
                <c:pt idx="118">
                  <c:v>910</c:v>
                </c:pt>
                <c:pt idx="119">
                  <c:v>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2C-4646-9F5C-BA4DDC012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4351480"/>
        <c:axId val="724359024"/>
      </c:lineChart>
      <c:catAx>
        <c:axId val="72435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24359024"/>
        <c:crosses val="autoZero"/>
        <c:auto val="1"/>
        <c:lblAlgn val="ctr"/>
        <c:lblOffset val="100"/>
        <c:noMultiLvlLbl val="0"/>
      </c:catAx>
      <c:valAx>
        <c:axId val="72435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24351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'Exer 3.1a'!$C$2</c:f>
              <c:strCache>
                <c:ptCount val="1"/>
                <c:pt idx="0">
                  <c:v>TC (MM12)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'Exer 3.1a'!$A$3:$A$122</c:f>
              <c:strCache>
                <c:ptCount val="120"/>
                <c:pt idx="0">
                  <c:v>2004M01</c:v>
                </c:pt>
                <c:pt idx="1">
                  <c:v>2004M02</c:v>
                </c:pt>
                <c:pt idx="2">
                  <c:v>2004M03</c:v>
                </c:pt>
                <c:pt idx="3">
                  <c:v>2004M04</c:v>
                </c:pt>
                <c:pt idx="4">
                  <c:v>2004M05</c:v>
                </c:pt>
                <c:pt idx="5">
                  <c:v>2004M06</c:v>
                </c:pt>
                <c:pt idx="6">
                  <c:v>2004M07</c:v>
                </c:pt>
                <c:pt idx="7">
                  <c:v>2004M08</c:v>
                </c:pt>
                <c:pt idx="8">
                  <c:v>2004M09</c:v>
                </c:pt>
                <c:pt idx="9">
                  <c:v>2004M10</c:v>
                </c:pt>
                <c:pt idx="10">
                  <c:v>2004M11</c:v>
                </c:pt>
                <c:pt idx="11">
                  <c:v>2004M12</c:v>
                </c:pt>
                <c:pt idx="12">
                  <c:v>2005M01</c:v>
                </c:pt>
                <c:pt idx="13">
                  <c:v>2005M02</c:v>
                </c:pt>
                <c:pt idx="14">
                  <c:v>2005M03</c:v>
                </c:pt>
                <c:pt idx="15">
                  <c:v>2005M04</c:v>
                </c:pt>
                <c:pt idx="16">
                  <c:v>2005M05</c:v>
                </c:pt>
                <c:pt idx="17">
                  <c:v>2005M06</c:v>
                </c:pt>
                <c:pt idx="18">
                  <c:v>2005M07</c:v>
                </c:pt>
                <c:pt idx="19">
                  <c:v>2005M08</c:v>
                </c:pt>
                <c:pt idx="20">
                  <c:v>2005M09</c:v>
                </c:pt>
                <c:pt idx="21">
                  <c:v>2005M10</c:v>
                </c:pt>
                <c:pt idx="22">
                  <c:v>2005M11</c:v>
                </c:pt>
                <c:pt idx="23">
                  <c:v>2005M12</c:v>
                </c:pt>
                <c:pt idx="24">
                  <c:v>2006M01</c:v>
                </c:pt>
                <c:pt idx="25">
                  <c:v>2006M02</c:v>
                </c:pt>
                <c:pt idx="26">
                  <c:v>2006M03</c:v>
                </c:pt>
                <c:pt idx="27">
                  <c:v>2006M04</c:v>
                </c:pt>
                <c:pt idx="28">
                  <c:v>2006M05</c:v>
                </c:pt>
                <c:pt idx="29">
                  <c:v>2006M06</c:v>
                </c:pt>
                <c:pt idx="30">
                  <c:v>2006M07</c:v>
                </c:pt>
                <c:pt idx="31">
                  <c:v>2006M08</c:v>
                </c:pt>
                <c:pt idx="32">
                  <c:v>2006M09</c:v>
                </c:pt>
                <c:pt idx="33">
                  <c:v>2006M10</c:v>
                </c:pt>
                <c:pt idx="34">
                  <c:v>2006M11</c:v>
                </c:pt>
                <c:pt idx="35">
                  <c:v>2006M12</c:v>
                </c:pt>
                <c:pt idx="36">
                  <c:v>2007M01</c:v>
                </c:pt>
                <c:pt idx="37">
                  <c:v>2007M02</c:v>
                </c:pt>
                <c:pt idx="38">
                  <c:v>2007M03</c:v>
                </c:pt>
                <c:pt idx="39">
                  <c:v>2007M04</c:v>
                </c:pt>
                <c:pt idx="40">
                  <c:v>2007M05</c:v>
                </c:pt>
                <c:pt idx="41">
                  <c:v>2007M06</c:v>
                </c:pt>
                <c:pt idx="42">
                  <c:v>2007M07</c:v>
                </c:pt>
                <c:pt idx="43">
                  <c:v>2007M08</c:v>
                </c:pt>
                <c:pt idx="44">
                  <c:v>2007M09</c:v>
                </c:pt>
                <c:pt idx="45">
                  <c:v>2007M10</c:v>
                </c:pt>
                <c:pt idx="46">
                  <c:v>2007M11</c:v>
                </c:pt>
                <c:pt idx="47">
                  <c:v>2007M12</c:v>
                </c:pt>
                <c:pt idx="48">
                  <c:v>2008M01</c:v>
                </c:pt>
                <c:pt idx="49">
                  <c:v>2008M02</c:v>
                </c:pt>
                <c:pt idx="50">
                  <c:v>2008M03</c:v>
                </c:pt>
                <c:pt idx="51">
                  <c:v>2008M04</c:v>
                </c:pt>
                <c:pt idx="52">
                  <c:v>2008M05</c:v>
                </c:pt>
                <c:pt idx="53">
                  <c:v>2008M06</c:v>
                </c:pt>
                <c:pt idx="54">
                  <c:v>2008M07</c:v>
                </c:pt>
                <c:pt idx="55">
                  <c:v>2008M08</c:v>
                </c:pt>
                <c:pt idx="56">
                  <c:v>2008M09</c:v>
                </c:pt>
                <c:pt idx="57">
                  <c:v>2008M10</c:v>
                </c:pt>
                <c:pt idx="58">
                  <c:v>2008M11</c:v>
                </c:pt>
                <c:pt idx="59">
                  <c:v>2008M12</c:v>
                </c:pt>
                <c:pt idx="60">
                  <c:v>2009M01</c:v>
                </c:pt>
                <c:pt idx="61">
                  <c:v>2009M02</c:v>
                </c:pt>
                <c:pt idx="62">
                  <c:v>2009M03</c:v>
                </c:pt>
                <c:pt idx="63">
                  <c:v>2009M04</c:v>
                </c:pt>
                <c:pt idx="64">
                  <c:v>2009M05</c:v>
                </c:pt>
                <c:pt idx="65">
                  <c:v>2009M06</c:v>
                </c:pt>
                <c:pt idx="66">
                  <c:v>2009M07</c:v>
                </c:pt>
                <c:pt idx="67">
                  <c:v>2009M08</c:v>
                </c:pt>
                <c:pt idx="68">
                  <c:v>2009M09</c:v>
                </c:pt>
                <c:pt idx="69">
                  <c:v>2009M10</c:v>
                </c:pt>
                <c:pt idx="70">
                  <c:v>2009M11</c:v>
                </c:pt>
                <c:pt idx="71">
                  <c:v>2009M12</c:v>
                </c:pt>
                <c:pt idx="72">
                  <c:v>2010M01</c:v>
                </c:pt>
                <c:pt idx="73">
                  <c:v>2010M02</c:v>
                </c:pt>
                <c:pt idx="74">
                  <c:v>2010M03</c:v>
                </c:pt>
                <c:pt idx="75">
                  <c:v>2010M04</c:v>
                </c:pt>
                <c:pt idx="76">
                  <c:v>2010M05</c:v>
                </c:pt>
                <c:pt idx="77">
                  <c:v>2010M06</c:v>
                </c:pt>
                <c:pt idx="78">
                  <c:v>2010M07</c:v>
                </c:pt>
                <c:pt idx="79">
                  <c:v>2010M08</c:v>
                </c:pt>
                <c:pt idx="80">
                  <c:v>2010M09</c:v>
                </c:pt>
                <c:pt idx="81">
                  <c:v>2010M10</c:v>
                </c:pt>
                <c:pt idx="82">
                  <c:v>2010M11</c:v>
                </c:pt>
                <c:pt idx="83">
                  <c:v>2010M12</c:v>
                </c:pt>
                <c:pt idx="84">
                  <c:v>2011M01</c:v>
                </c:pt>
                <c:pt idx="85">
                  <c:v>2011M02</c:v>
                </c:pt>
                <c:pt idx="86">
                  <c:v>2011M03</c:v>
                </c:pt>
                <c:pt idx="87">
                  <c:v>2011M04</c:v>
                </c:pt>
                <c:pt idx="88">
                  <c:v>2011M05</c:v>
                </c:pt>
                <c:pt idx="89">
                  <c:v>2011M06</c:v>
                </c:pt>
                <c:pt idx="90">
                  <c:v>2011M07</c:v>
                </c:pt>
                <c:pt idx="91">
                  <c:v>2011M08</c:v>
                </c:pt>
                <c:pt idx="92">
                  <c:v>2011M09</c:v>
                </c:pt>
                <c:pt idx="93">
                  <c:v>2011M10</c:v>
                </c:pt>
                <c:pt idx="94">
                  <c:v>2011M11</c:v>
                </c:pt>
                <c:pt idx="95">
                  <c:v>2011M12</c:v>
                </c:pt>
                <c:pt idx="96">
                  <c:v>2012M01</c:v>
                </c:pt>
                <c:pt idx="97">
                  <c:v>2012M02</c:v>
                </c:pt>
                <c:pt idx="98">
                  <c:v>2012M03</c:v>
                </c:pt>
                <c:pt idx="99">
                  <c:v>2012M04</c:v>
                </c:pt>
                <c:pt idx="100">
                  <c:v>2012M05</c:v>
                </c:pt>
                <c:pt idx="101">
                  <c:v>2012M06</c:v>
                </c:pt>
                <c:pt idx="102">
                  <c:v>2012M07</c:v>
                </c:pt>
                <c:pt idx="103">
                  <c:v>2012M08</c:v>
                </c:pt>
                <c:pt idx="104">
                  <c:v>2012M09</c:v>
                </c:pt>
                <c:pt idx="105">
                  <c:v>2012M10</c:v>
                </c:pt>
                <c:pt idx="106">
                  <c:v>2012M11</c:v>
                </c:pt>
                <c:pt idx="107">
                  <c:v>2012M12</c:v>
                </c:pt>
                <c:pt idx="108">
                  <c:v>2013M01</c:v>
                </c:pt>
                <c:pt idx="109">
                  <c:v>2013M02</c:v>
                </c:pt>
                <c:pt idx="110">
                  <c:v>2013M03</c:v>
                </c:pt>
                <c:pt idx="111">
                  <c:v>2013M04</c:v>
                </c:pt>
                <c:pt idx="112">
                  <c:v>2013M05</c:v>
                </c:pt>
                <c:pt idx="113">
                  <c:v>2013M06</c:v>
                </c:pt>
                <c:pt idx="114">
                  <c:v>2013M07</c:v>
                </c:pt>
                <c:pt idx="115">
                  <c:v>2013M08</c:v>
                </c:pt>
                <c:pt idx="116">
                  <c:v>2013M09</c:v>
                </c:pt>
                <c:pt idx="117">
                  <c:v>2013M10</c:v>
                </c:pt>
                <c:pt idx="118">
                  <c:v>2013M11</c:v>
                </c:pt>
                <c:pt idx="119">
                  <c:v>2013M12</c:v>
                </c:pt>
              </c:strCache>
            </c:strRef>
          </c:cat>
          <c:val>
            <c:numRef>
              <c:f>'Exer 3.1a'!$C$3:$C$122</c:f>
              <c:numCache>
                <c:formatCode>General</c:formatCode>
                <c:ptCount val="120"/>
                <c:pt idx="6" formatCode="0.0">
                  <c:v>1339.875</c:v>
                </c:pt>
                <c:pt idx="7" formatCode="0.0">
                  <c:v>1339.6666666666667</c:v>
                </c:pt>
                <c:pt idx="8" formatCode="0.0">
                  <c:v>1341.5416666666667</c:v>
                </c:pt>
                <c:pt idx="9" formatCode="0.0">
                  <c:v>1344.375</c:v>
                </c:pt>
                <c:pt idx="10" formatCode="0.0">
                  <c:v>1345.7916666666667</c:v>
                </c:pt>
                <c:pt idx="11" formatCode="0.0">
                  <c:v>1346.5</c:v>
                </c:pt>
                <c:pt idx="12" formatCode="0.0">
                  <c:v>1350.4166666666667</c:v>
                </c:pt>
                <c:pt idx="13" formatCode="0.0">
                  <c:v>1358.25</c:v>
                </c:pt>
                <c:pt idx="14" formatCode="0.0">
                  <c:v>1365</c:v>
                </c:pt>
                <c:pt idx="15" formatCode="0.0">
                  <c:v>1374.0416666666667</c:v>
                </c:pt>
                <c:pt idx="16" formatCode="0.0">
                  <c:v>1385.4583333333333</c:v>
                </c:pt>
                <c:pt idx="17" formatCode="0.0">
                  <c:v>1396.4166666666667</c:v>
                </c:pt>
                <c:pt idx="18" formatCode="0.0">
                  <c:v>1403.7083333333333</c:v>
                </c:pt>
                <c:pt idx="19" formatCode="0.0">
                  <c:v>1411.4583333333333</c:v>
                </c:pt>
                <c:pt idx="20" formatCode="0.0">
                  <c:v>1419.9583333333333</c:v>
                </c:pt>
                <c:pt idx="21" formatCode="0.0">
                  <c:v>1430.625</c:v>
                </c:pt>
                <c:pt idx="22" formatCode="0.0">
                  <c:v>1444.5416666666667</c:v>
                </c:pt>
                <c:pt idx="23" formatCode="0.0">
                  <c:v>1458.25</c:v>
                </c:pt>
                <c:pt idx="24" formatCode="0.0">
                  <c:v>1472.0833333333333</c:v>
                </c:pt>
                <c:pt idx="25" formatCode="0.0">
                  <c:v>1489</c:v>
                </c:pt>
                <c:pt idx="26" formatCode="0.0">
                  <c:v>1505.6666666666667</c:v>
                </c:pt>
                <c:pt idx="27" formatCode="0.0">
                  <c:v>1514.625</c:v>
                </c:pt>
                <c:pt idx="28" formatCode="0.0">
                  <c:v>1522</c:v>
                </c:pt>
                <c:pt idx="29" formatCode="0.0">
                  <c:v>1532.125</c:v>
                </c:pt>
                <c:pt idx="30" formatCode="0.0">
                  <c:v>1542.2916666666667</c:v>
                </c:pt>
                <c:pt idx="31" formatCode="0.0">
                  <c:v>1550.375</c:v>
                </c:pt>
                <c:pt idx="32" formatCode="0.0">
                  <c:v>1560.9166666666667</c:v>
                </c:pt>
                <c:pt idx="33" formatCode="0.0">
                  <c:v>1574.4166666666667</c:v>
                </c:pt>
                <c:pt idx="34" formatCode="0.0">
                  <c:v>1588.2083333333333</c:v>
                </c:pt>
                <c:pt idx="35" formatCode="0.0">
                  <c:v>1604.2916666666667</c:v>
                </c:pt>
                <c:pt idx="36" formatCode="0.0">
                  <c:v>1619.9583333333333</c:v>
                </c:pt>
                <c:pt idx="37" formatCode="0.0">
                  <c:v>1637</c:v>
                </c:pt>
                <c:pt idx="38" formatCode="0.0">
                  <c:v>1653.7916666666667</c:v>
                </c:pt>
                <c:pt idx="39" formatCode="0.0">
                  <c:v>1665.3333333333333</c:v>
                </c:pt>
                <c:pt idx="40" formatCode="0.0">
                  <c:v>1665.1666666666667</c:v>
                </c:pt>
                <c:pt idx="41" formatCode="0.0">
                  <c:v>1657.9166666666667</c:v>
                </c:pt>
                <c:pt idx="42" formatCode="0.0">
                  <c:v>1650.375</c:v>
                </c:pt>
                <c:pt idx="43" formatCode="0.0">
                  <c:v>1642.375</c:v>
                </c:pt>
                <c:pt idx="44" formatCode="0.0">
                  <c:v>1637.4583333333333</c:v>
                </c:pt>
                <c:pt idx="45" formatCode="0.0">
                  <c:v>1636.0833333333333</c:v>
                </c:pt>
                <c:pt idx="46" formatCode="0.0">
                  <c:v>1640.5</c:v>
                </c:pt>
                <c:pt idx="47" formatCode="0.0">
                  <c:v>1642.75</c:v>
                </c:pt>
                <c:pt idx="48" formatCode="0.0">
                  <c:v>1642.2916666666667</c:v>
                </c:pt>
                <c:pt idx="49" formatCode="0.0">
                  <c:v>1643.5416666666667</c:v>
                </c:pt>
                <c:pt idx="50" formatCode="0.0">
                  <c:v>1639</c:v>
                </c:pt>
                <c:pt idx="51" formatCode="0.0">
                  <c:v>1634.625</c:v>
                </c:pt>
                <c:pt idx="52" formatCode="0.0">
                  <c:v>1636.5833333333333</c:v>
                </c:pt>
                <c:pt idx="53" formatCode="0.0">
                  <c:v>1634.625</c:v>
                </c:pt>
                <c:pt idx="54" formatCode="0.0">
                  <c:v>1629.5</c:v>
                </c:pt>
                <c:pt idx="55" formatCode="0.0">
                  <c:v>1623.125</c:v>
                </c:pt>
                <c:pt idx="56" formatCode="0.0">
                  <c:v>1607.7916666666667</c:v>
                </c:pt>
                <c:pt idx="57" formatCode="0.0">
                  <c:v>1594.8333333333333</c:v>
                </c:pt>
                <c:pt idx="58" formatCode="0.0">
                  <c:v>1585</c:v>
                </c:pt>
                <c:pt idx="59" formatCode="0.0">
                  <c:v>1571.7083333333333</c:v>
                </c:pt>
                <c:pt idx="60" formatCode="0.0">
                  <c:v>1559.9166666666667</c:v>
                </c:pt>
                <c:pt idx="61" formatCode="0.0">
                  <c:v>1549.7916666666667</c:v>
                </c:pt>
                <c:pt idx="62" formatCode="0.0">
                  <c:v>1542.5833333333333</c:v>
                </c:pt>
                <c:pt idx="63" formatCode="0.0">
                  <c:v>1537.0833333333333</c:v>
                </c:pt>
                <c:pt idx="64" formatCode="0.0">
                  <c:v>1532.4166666666667</c:v>
                </c:pt>
                <c:pt idx="65" formatCode="0.0">
                  <c:v>1532.8333333333333</c:v>
                </c:pt>
                <c:pt idx="66" formatCode="0.0">
                  <c:v>1534.7916666666667</c:v>
                </c:pt>
                <c:pt idx="67" formatCode="0.0">
                  <c:v>1535.5833333333333</c:v>
                </c:pt>
                <c:pt idx="68" formatCode="0.0">
                  <c:v>1539.125</c:v>
                </c:pt>
                <c:pt idx="69" formatCode="0.0">
                  <c:v>1535.7083333333333</c:v>
                </c:pt>
                <c:pt idx="70" formatCode="0.0">
                  <c:v>1533.375</c:v>
                </c:pt>
                <c:pt idx="71" formatCode="0.0">
                  <c:v>1545.0833333333333</c:v>
                </c:pt>
                <c:pt idx="72" formatCode="0.0">
                  <c:v>1567.9583333333333</c:v>
                </c:pt>
                <c:pt idx="73" formatCode="0.0">
                  <c:v>1595.1666666666667</c:v>
                </c:pt>
                <c:pt idx="74" formatCode="0.0">
                  <c:v>1616.8333333333333</c:v>
                </c:pt>
                <c:pt idx="75" formatCode="0.0">
                  <c:v>1633.3333333333333</c:v>
                </c:pt>
                <c:pt idx="76" formatCode="0.0">
                  <c:v>1637.8333333333333</c:v>
                </c:pt>
                <c:pt idx="77" formatCode="0.0">
                  <c:v>1632.0833333333333</c:v>
                </c:pt>
                <c:pt idx="78" formatCode="0.0">
                  <c:v>1632.3333333333333</c:v>
                </c:pt>
                <c:pt idx="79" formatCode="0.0">
                  <c:v>1635.5416666666667</c:v>
                </c:pt>
                <c:pt idx="80" formatCode="0.0">
                  <c:v>1638.5416666666667</c:v>
                </c:pt>
                <c:pt idx="81" formatCode="0.0">
                  <c:v>1661.2083333333333</c:v>
                </c:pt>
                <c:pt idx="82" formatCode="0.0">
                  <c:v>1684.8333333333333</c:v>
                </c:pt>
                <c:pt idx="83" formatCode="0.0">
                  <c:v>1689.9166666666667</c:v>
                </c:pt>
                <c:pt idx="84" formatCode="0.0">
                  <c:v>1692.75</c:v>
                </c:pt>
                <c:pt idx="85" formatCode="0.0">
                  <c:v>1692.7083333333333</c:v>
                </c:pt>
                <c:pt idx="86" formatCode="0.0">
                  <c:v>1694</c:v>
                </c:pt>
                <c:pt idx="87" formatCode="0.0">
                  <c:v>1698.375</c:v>
                </c:pt>
                <c:pt idx="88" formatCode="0.0">
                  <c:v>1696.625</c:v>
                </c:pt>
                <c:pt idx="89" formatCode="0.0">
                  <c:v>1690.125</c:v>
                </c:pt>
                <c:pt idx="90" formatCode="0.0">
                  <c:v>1682.5</c:v>
                </c:pt>
                <c:pt idx="91" formatCode="0.0">
                  <c:v>1676.125</c:v>
                </c:pt>
                <c:pt idx="92" formatCode="0.0">
                  <c:v>1674.875</c:v>
                </c:pt>
                <c:pt idx="93" formatCode="0.0">
                  <c:v>1674.375</c:v>
                </c:pt>
                <c:pt idx="94" formatCode="0.0">
                  <c:v>1667.625</c:v>
                </c:pt>
                <c:pt idx="95" formatCode="0.0">
                  <c:v>1660.2083333333333</c:v>
                </c:pt>
                <c:pt idx="96" formatCode="0.0">
                  <c:v>1654.0833333333333</c:v>
                </c:pt>
                <c:pt idx="97" formatCode="0.0">
                  <c:v>1648.6666666666667</c:v>
                </c:pt>
                <c:pt idx="98" formatCode="0.0">
                  <c:v>1642.6666666666667</c:v>
                </c:pt>
                <c:pt idx="99" formatCode="0.0">
                  <c:v>1634.6666666666667</c:v>
                </c:pt>
                <c:pt idx="100" formatCode="0.0">
                  <c:v>1634.7916666666667</c:v>
                </c:pt>
                <c:pt idx="101" formatCode="0.0">
                  <c:v>1638.375</c:v>
                </c:pt>
                <c:pt idx="102" formatCode="0.0">
                  <c:v>1637.125</c:v>
                </c:pt>
                <c:pt idx="103" formatCode="0.0">
                  <c:v>1634.1666666666667</c:v>
                </c:pt>
                <c:pt idx="104" formatCode="0.0">
                  <c:v>1632.5416666666667</c:v>
                </c:pt>
                <c:pt idx="105" formatCode="0.0">
                  <c:v>1629.7916666666667</c:v>
                </c:pt>
                <c:pt idx="106" formatCode="0.0">
                  <c:v>1633.4583333333333</c:v>
                </c:pt>
                <c:pt idx="107" formatCode="0.0">
                  <c:v>1644.375</c:v>
                </c:pt>
                <c:pt idx="108" formatCode="0.0">
                  <c:v>1656.2083333333333</c:v>
                </c:pt>
                <c:pt idx="109" formatCode="0.0">
                  <c:v>1673.1666666666667</c:v>
                </c:pt>
                <c:pt idx="110" formatCode="0.0">
                  <c:v>1688.8333333333333</c:v>
                </c:pt>
                <c:pt idx="111" formatCode="0.0">
                  <c:v>1702.875</c:v>
                </c:pt>
                <c:pt idx="112" formatCode="0.0">
                  <c:v>1714.875</c:v>
                </c:pt>
                <c:pt idx="113" formatCode="0.0">
                  <c:v>1719.6666666666667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F6-4F2B-88B3-97556342A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4351480"/>
        <c:axId val="724359024"/>
      </c:lineChart>
      <c:catAx>
        <c:axId val="72435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24359024"/>
        <c:crosses val="autoZero"/>
        <c:auto val="1"/>
        <c:lblAlgn val="ctr"/>
        <c:lblOffset val="100"/>
        <c:noMultiLvlLbl val="0"/>
      </c:catAx>
      <c:valAx>
        <c:axId val="724359024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24351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'Exer 3.1a'!$F$2</c:f>
              <c:strCache>
                <c:ptCount val="1"/>
                <c:pt idx="0">
                  <c:v>S (MÉD.GEOM(I))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'Exer 3.1a'!$A$3:$A$122</c:f>
              <c:strCache>
                <c:ptCount val="120"/>
                <c:pt idx="0">
                  <c:v>2004M01</c:v>
                </c:pt>
                <c:pt idx="1">
                  <c:v>2004M02</c:v>
                </c:pt>
                <c:pt idx="2">
                  <c:v>2004M03</c:v>
                </c:pt>
                <c:pt idx="3">
                  <c:v>2004M04</c:v>
                </c:pt>
                <c:pt idx="4">
                  <c:v>2004M05</c:v>
                </c:pt>
                <c:pt idx="5">
                  <c:v>2004M06</c:v>
                </c:pt>
                <c:pt idx="6">
                  <c:v>2004M07</c:v>
                </c:pt>
                <c:pt idx="7">
                  <c:v>2004M08</c:v>
                </c:pt>
                <c:pt idx="8">
                  <c:v>2004M09</c:v>
                </c:pt>
                <c:pt idx="9">
                  <c:v>2004M10</c:v>
                </c:pt>
                <c:pt idx="10">
                  <c:v>2004M11</c:v>
                </c:pt>
                <c:pt idx="11">
                  <c:v>2004M12</c:v>
                </c:pt>
                <c:pt idx="12">
                  <c:v>2005M01</c:v>
                </c:pt>
                <c:pt idx="13">
                  <c:v>2005M02</c:v>
                </c:pt>
                <c:pt idx="14">
                  <c:v>2005M03</c:v>
                </c:pt>
                <c:pt idx="15">
                  <c:v>2005M04</c:v>
                </c:pt>
                <c:pt idx="16">
                  <c:v>2005M05</c:v>
                </c:pt>
                <c:pt idx="17">
                  <c:v>2005M06</c:v>
                </c:pt>
                <c:pt idx="18">
                  <c:v>2005M07</c:v>
                </c:pt>
                <c:pt idx="19">
                  <c:v>2005M08</c:v>
                </c:pt>
                <c:pt idx="20">
                  <c:v>2005M09</c:v>
                </c:pt>
                <c:pt idx="21">
                  <c:v>2005M10</c:v>
                </c:pt>
                <c:pt idx="22">
                  <c:v>2005M11</c:v>
                </c:pt>
                <c:pt idx="23">
                  <c:v>2005M12</c:v>
                </c:pt>
                <c:pt idx="24">
                  <c:v>2006M01</c:v>
                </c:pt>
                <c:pt idx="25">
                  <c:v>2006M02</c:v>
                </c:pt>
                <c:pt idx="26">
                  <c:v>2006M03</c:v>
                </c:pt>
                <c:pt idx="27">
                  <c:v>2006M04</c:v>
                </c:pt>
                <c:pt idx="28">
                  <c:v>2006M05</c:v>
                </c:pt>
                <c:pt idx="29">
                  <c:v>2006M06</c:v>
                </c:pt>
                <c:pt idx="30">
                  <c:v>2006M07</c:v>
                </c:pt>
                <c:pt idx="31">
                  <c:v>2006M08</c:v>
                </c:pt>
                <c:pt idx="32">
                  <c:v>2006M09</c:v>
                </c:pt>
                <c:pt idx="33">
                  <c:v>2006M10</c:v>
                </c:pt>
                <c:pt idx="34">
                  <c:v>2006M11</c:v>
                </c:pt>
                <c:pt idx="35">
                  <c:v>2006M12</c:v>
                </c:pt>
                <c:pt idx="36">
                  <c:v>2007M01</c:v>
                </c:pt>
                <c:pt idx="37">
                  <c:v>2007M02</c:v>
                </c:pt>
                <c:pt idx="38">
                  <c:v>2007M03</c:v>
                </c:pt>
                <c:pt idx="39">
                  <c:v>2007M04</c:v>
                </c:pt>
                <c:pt idx="40">
                  <c:v>2007M05</c:v>
                </c:pt>
                <c:pt idx="41">
                  <c:v>2007M06</c:v>
                </c:pt>
                <c:pt idx="42">
                  <c:v>2007M07</c:v>
                </c:pt>
                <c:pt idx="43">
                  <c:v>2007M08</c:v>
                </c:pt>
                <c:pt idx="44">
                  <c:v>2007M09</c:v>
                </c:pt>
                <c:pt idx="45">
                  <c:v>2007M10</c:v>
                </c:pt>
                <c:pt idx="46">
                  <c:v>2007M11</c:v>
                </c:pt>
                <c:pt idx="47">
                  <c:v>2007M12</c:v>
                </c:pt>
                <c:pt idx="48">
                  <c:v>2008M01</c:v>
                </c:pt>
                <c:pt idx="49">
                  <c:v>2008M02</c:v>
                </c:pt>
                <c:pt idx="50">
                  <c:v>2008M03</c:v>
                </c:pt>
                <c:pt idx="51">
                  <c:v>2008M04</c:v>
                </c:pt>
                <c:pt idx="52">
                  <c:v>2008M05</c:v>
                </c:pt>
                <c:pt idx="53">
                  <c:v>2008M06</c:v>
                </c:pt>
                <c:pt idx="54">
                  <c:v>2008M07</c:v>
                </c:pt>
                <c:pt idx="55">
                  <c:v>2008M08</c:v>
                </c:pt>
                <c:pt idx="56">
                  <c:v>2008M09</c:v>
                </c:pt>
                <c:pt idx="57">
                  <c:v>2008M10</c:v>
                </c:pt>
                <c:pt idx="58">
                  <c:v>2008M11</c:v>
                </c:pt>
                <c:pt idx="59">
                  <c:v>2008M12</c:v>
                </c:pt>
                <c:pt idx="60">
                  <c:v>2009M01</c:v>
                </c:pt>
                <c:pt idx="61">
                  <c:v>2009M02</c:v>
                </c:pt>
                <c:pt idx="62">
                  <c:v>2009M03</c:v>
                </c:pt>
                <c:pt idx="63">
                  <c:v>2009M04</c:v>
                </c:pt>
                <c:pt idx="64">
                  <c:v>2009M05</c:v>
                </c:pt>
                <c:pt idx="65">
                  <c:v>2009M06</c:v>
                </c:pt>
                <c:pt idx="66">
                  <c:v>2009M07</c:v>
                </c:pt>
                <c:pt idx="67">
                  <c:v>2009M08</c:v>
                </c:pt>
                <c:pt idx="68">
                  <c:v>2009M09</c:v>
                </c:pt>
                <c:pt idx="69">
                  <c:v>2009M10</c:v>
                </c:pt>
                <c:pt idx="70">
                  <c:v>2009M11</c:v>
                </c:pt>
                <c:pt idx="71">
                  <c:v>2009M12</c:v>
                </c:pt>
                <c:pt idx="72">
                  <c:v>2010M01</c:v>
                </c:pt>
                <c:pt idx="73">
                  <c:v>2010M02</c:v>
                </c:pt>
                <c:pt idx="74">
                  <c:v>2010M03</c:v>
                </c:pt>
                <c:pt idx="75">
                  <c:v>2010M04</c:v>
                </c:pt>
                <c:pt idx="76">
                  <c:v>2010M05</c:v>
                </c:pt>
                <c:pt idx="77">
                  <c:v>2010M06</c:v>
                </c:pt>
                <c:pt idx="78">
                  <c:v>2010M07</c:v>
                </c:pt>
                <c:pt idx="79">
                  <c:v>2010M08</c:v>
                </c:pt>
                <c:pt idx="80">
                  <c:v>2010M09</c:v>
                </c:pt>
                <c:pt idx="81">
                  <c:v>2010M10</c:v>
                </c:pt>
                <c:pt idx="82">
                  <c:v>2010M11</c:v>
                </c:pt>
                <c:pt idx="83">
                  <c:v>2010M12</c:v>
                </c:pt>
                <c:pt idx="84">
                  <c:v>2011M01</c:v>
                </c:pt>
                <c:pt idx="85">
                  <c:v>2011M02</c:v>
                </c:pt>
                <c:pt idx="86">
                  <c:v>2011M03</c:v>
                </c:pt>
                <c:pt idx="87">
                  <c:v>2011M04</c:v>
                </c:pt>
                <c:pt idx="88">
                  <c:v>2011M05</c:v>
                </c:pt>
                <c:pt idx="89">
                  <c:v>2011M06</c:v>
                </c:pt>
                <c:pt idx="90">
                  <c:v>2011M07</c:v>
                </c:pt>
                <c:pt idx="91">
                  <c:v>2011M08</c:v>
                </c:pt>
                <c:pt idx="92">
                  <c:v>2011M09</c:v>
                </c:pt>
                <c:pt idx="93">
                  <c:v>2011M10</c:v>
                </c:pt>
                <c:pt idx="94">
                  <c:v>2011M11</c:v>
                </c:pt>
                <c:pt idx="95">
                  <c:v>2011M12</c:v>
                </c:pt>
                <c:pt idx="96">
                  <c:v>2012M01</c:v>
                </c:pt>
                <c:pt idx="97">
                  <c:v>2012M02</c:v>
                </c:pt>
                <c:pt idx="98">
                  <c:v>2012M03</c:v>
                </c:pt>
                <c:pt idx="99">
                  <c:v>2012M04</c:v>
                </c:pt>
                <c:pt idx="100">
                  <c:v>2012M05</c:v>
                </c:pt>
                <c:pt idx="101">
                  <c:v>2012M06</c:v>
                </c:pt>
                <c:pt idx="102">
                  <c:v>2012M07</c:v>
                </c:pt>
                <c:pt idx="103">
                  <c:v>2012M08</c:v>
                </c:pt>
                <c:pt idx="104">
                  <c:v>2012M09</c:v>
                </c:pt>
                <c:pt idx="105">
                  <c:v>2012M10</c:v>
                </c:pt>
                <c:pt idx="106">
                  <c:v>2012M11</c:v>
                </c:pt>
                <c:pt idx="107">
                  <c:v>2012M12</c:v>
                </c:pt>
                <c:pt idx="108">
                  <c:v>2013M01</c:v>
                </c:pt>
                <c:pt idx="109">
                  <c:v>2013M02</c:v>
                </c:pt>
                <c:pt idx="110">
                  <c:v>2013M03</c:v>
                </c:pt>
                <c:pt idx="111">
                  <c:v>2013M04</c:v>
                </c:pt>
                <c:pt idx="112">
                  <c:v>2013M05</c:v>
                </c:pt>
                <c:pt idx="113">
                  <c:v>2013M06</c:v>
                </c:pt>
                <c:pt idx="114">
                  <c:v>2013M07</c:v>
                </c:pt>
                <c:pt idx="115">
                  <c:v>2013M08</c:v>
                </c:pt>
                <c:pt idx="116">
                  <c:v>2013M09</c:v>
                </c:pt>
                <c:pt idx="117">
                  <c:v>2013M10</c:v>
                </c:pt>
                <c:pt idx="118">
                  <c:v>2013M11</c:v>
                </c:pt>
                <c:pt idx="119">
                  <c:v>2013M12</c:v>
                </c:pt>
              </c:strCache>
            </c:strRef>
          </c:cat>
          <c:val>
            <c:numRef>
              <c:f>'Exer 3.1a'!$F$3:$F$122</c:f>
              <c:numCache>
                <c:formatCode>0.00</c:formatCode>
                <c:ptCount val="120"/>
                <c:pt idx="0">
                  <c:v>0.52279405128448264</c:v>
                </c:pt>
                <c:pt idx="1">
                  <c:v>0.53954352481016887</c:v>
                </c:pt>
                <c:pt idx="2">
                  <c:v>0.74900287383190756</c:v>
                </c:pt>
                <c:pt idx="3">
                  <c:v>1.1466767743156867</c:v>
                </c:pt>
                <c:pt idx="4">
                  <c:v>1.4463697621583083</c:v>
                </c:pt>
                <c:pt idx="5">
                  <c:v>1.5031075965938241</c:v>
                </c:pt>
                <c:pt idx="6">
                  <c:v>1.7151821407644037</c:v>
                </c:pt>
                <c:pt idx="7">
                  <c:v>1.6990011890455934</c:v>
                </c:pt>
                <c:pt idx="8">
                  <c:v>1.515792139590088</c:v>
                </c:pt>
                <c:pt idx="9">
                  <c:v>1.3594554400515402</c:v>
                </c:pt>
                <c:pt idx="10">
                  <c:v>0.60505468384922312</c:v>
                </c:pt>
                <c:pt idx="11">
                  <c:v>0.52257158447150598</c:v>
                </c:pt>
                <c:pt idx="12">
                  <c:v>0.52279405128448264</c:v>
                </c:pt>
                <c:pt idx="13">
                  <c:v>0.53954352481016887</c:v>
                </c:pt>
                <c:pt idx="14">
                  <c:v>0.74900287383190756</c:v>
                </c:pt>
                <c:pt idx="15">
                  <c:v>1.1466767743156867</c:v>
                </c:pt>
                <c:pt idx="16">
                  <c:v>1.4463697621583083</c:v>
                </c:pt>
                <c:pt idx="17">
                  <c:v>1.5031075965938241</c:v>
                </c:pt>
                <c:pt idx="18">
                  <c:v>1.7151821407644037</c:v>
                </c:pt>
                <c:pt idx="19">
                  <c:v>1.6990011890455934</c:v>
                </c:pt>
                <c:pt idx="20">
                  <c:v>1.515792139590088</c:v>
                </c:pt>
                <c:pt idx="21">
                  <c:v>1.3594554400515402</c:v>
                </c:pt>
                <c:pt idx="22">
                  <c:v>0.60505468384922312</c:v>
                </c:pt>
                <c:pt idx="23">
                  <c:v>0.52257158447150598</c:v>
                </c:pt>
                <c:pt idx="24">
                  <c:v>0.52279405128448264</c:v>
                </c:pt>
                <c:pt idx="25">
                  <c:v>0.53954352481016887</c:v>
                </c:pt>
                <c:pt idx="26">
                  <c:v>0.74900287383190756</c:v>
                </c:pt>
                <c:pt idx="27">
                  <c:v>1.1466767743156867</c:v>
                </c:pt>
                <c:pt idx="28">
                  <c:v>1.4463697621583083</c:v>
                </c:pt>
                <c:pt idx="29">
                  <c:v>1.5031075965938241</c:v>
                </c:pt>
                <c:pt idx="30">
                  <c:v>1.7151821407644037</c:v>
                </c:pt>
                <c:pt idx="31">
                  <c:v>1.6990011890455934</c:v>
                </c:pt>
                <c:pt idx="32">
                  <c:v>1.515792139590088</c:v>
                </c:pt>
                <c:pt idx="33">
                  <c:v>1.3594554400515402</c:v>
                </c:pt>
                <c:pt idx="34">
                  <c:v>0.60505468384922312</c:v>
                </c:pt>
                <c:pt idx="35">
                  <c:v>0.52257158447150598</c:v>
                </c:pt>
                <c:pt idx="36">
                  <c:v>0.52279405128448264</c:v>
                </c:pt>
                <c:pt idx="37">
                  <c:v>0.53954352481016887</c:v>
                </c:pt>
                <c:pt idx="38">
                  <c:v>0.74900287383190756</c:v>
                </c:pt>
                <c:pt idx="39">
                  <c:v>1.1466767743156867</c:v>
                </c:pt>
                <c:pt idx="40">
                  <c:v>1.4463697621583083</c:v>
                </c:pt>
                <c:pt idx="41">
                  <c:v>1.5031075965938241</c:v>
                </c:pt>
                <c:pt idx="42">
                  <c:v>1.7151821407644037</c:v>
                </c:pt>
                <c:pt idx="43">
                  <c:v>1.6990011890455934</c:v>
                </c:pt>
                <c:pt idx="44">
                  <c:v>1.515792139590088</c:v>
                </c:pt>
                <c:pt idx="45">
                  <c:v>1.3594554400515402</c:v>
                </c:pt>
                <c:pt idx="46">
                  <c:v>0.60505468384922312</c:v>
                </c:pt>
                <c:pt idx="47">
                  <c:v>0.52257158447150598</c:v>
                </c:pt>
                <c:pt idx="48">
                  <c:v>0.52279405128448264</c:v>
                </c:pt>
                <c:pt idx="49">
                  <c:v>0.53954352481016887</c:v>
                </c:pt>
                <c:pt idx="50">
                  <c:v>0.74900287383190756</c:v>
                </c:pt>
                <c:pt idx="51">
                  <c:v>1.1466767743156867</c:v>
                </c:pt>
                <c:pt idx="52">
                  <c:v>1.4463697621583083</c:v>
                </c:pt>
                <c:pt idx="53">
                  <c:v>1.5031075965938241</c:v>
                </c:pt>
                <c:pt idx="54">
                  <c:v>1.7151821407644037</c:v>
                </c:pt>
                <c:pt idx="55">
                  <c:v>1.6990011890455934</c:v>
                </c:pt>
                <c:pt idx="56">
                  <c:v>1.515792139590088</c:v>
                </c:pt>
                <c:pt idx="57">
                  <c:v>1.3594554400515402</c:v>
                </c:pt>
                <c:pt idx="58">
                  <c:v>0.60505468384922312</c:v>
                </c:pt>
                <c:pt idx="59">
                  <c:v>0.52257158447150598</c:v>
                </c:pt>
                <c:pt idx="60">
                  <c:v>0.52279405128448264</c:v>
                </c:pt>
                <c:pt idx="61">
                  <c:v>0.53954352481016887</c:v>
                </c:pt>
                <c:pt idx="62">
                  <c:v>0.74900287383190756</c:v>
                </c:pt>
                <c:pt idx="63">
                  <c:v>1.1466767743156867</c:v>
                </c:pt>
                <c:pt idx="64">
                  <c:v>1.4463697621583083</c:v>
                </c:pt>
                <c:pt idx="65">
                  <c:v>1.5031075965938241</c:v>
                </c:pt>
                <c:pt idx="66">
                  <c:v>1.7151821407644037</c:v>
                </c:pt>
                <c:pt idx="67">
                  <c:v>1.6990011890455934</c:v>
                </c:pt>
                <c:pt idx="68">
                  <c:v>1.515792139590088</c:v>
                </c:pt>
                <c:pt idx="69">
                  <c:v>1.3594554400515402</c:v>
                </c:pt>
                <c:pt idx="70">
                  <c:v>0.60505468384922312</c:v>
                </c:pt>
                <c:pt idx="71">
                  <c:v>0.52257158447150598</c:v>
                </c:pt>
                <c:pt idx="72">
                  <c:v>0.52279405128448264</c:v>
                </c:pt>
                <c:pt idx="73">
                  <c:v>0.53954352481016887</c:v>
                </c:pt>
                <c:pt idx="74">
                  <c:v>0.74900287383190756</c:v>
                </c:pt>
                <c:pt idx="75">
                  <c:v>1.1466767743156867</c:v>
                </c:pt>
                <c:pt idx="76">
                  <c:v>1.4463697621583083</c:v>
                </c:pt>
                <c:pt idx="77">
                  <c:v>1.5031075965938241</c:v>
                </c:pt>
                <c:pt idx="78">
                  <c:v>1.7151821407644037</c:v>
                </c:pt>
                <c:pt idx="79">
                  <c:v>1.6990011890455934</c:v>
                </c:pt>
                <c:pt idx="80">
                  <c:v>1.515792139590088</c:v>
                </c:pt>
                <c:pt idx="81">
                  <c:v>1.3594554400515402</c:v>
                </c:pt>
                <c:pt idx="82">
                  <c:v>0.60505468384922312</c:v>
                </c:pt>
                <c:pt idx="83">
                  <c:v>0.52257158447150598</c:v>
                </c:pt>
                <c:pt idx="84">
                  <c:v>0.52279405128448264</c:v>
                </c:pt>
                <c:pt idx="85">
                  <c:v>0.53954352481016887</c:v>
                </c:pt>
                <c:pt idx="86">
                  <c:v>0.74900287383190756</c:v>
                </c:pt>
                <c:pt idx="87">
                  <c:v>1.1466767743156867</c:v>
                </c:pt>
                <c:pt idx="88">
                  <c:v>1.4463697621583083</c:v>
                </c:pt>
                <c:pt idx="89">
                  <c:v>1.5031075965938241</c:v>
                </c:pt>
                <c:pt idx="90">
                  <c:v>1.7151821407644037</c:v>
                </c:pt>
                <c:pt idx="91">
                  <c:v>1.6990011890455934</c:v>
                </c:pt>
                <c:pt idx="92">
                  <c:v>1.515792139590088</c:v>
                </c:pt>
                <c:pt idx="93">
                  <c:v>1.3594554400515402</c:v>
                </c:pt>
                <c:pt idx="94">
                  <c:v>0.60505468384922312</c:v>
                </c:pt>
                <c:pt idx="95">
                  <c:v>0.52257158447150598</c:v>
                </c:pt>
                <c:pt idx="96">
                  <c:v>0.52279405128448264</c:v>
                </c:pt>
                <c:pt idx="97">
                  <c:v>0.53954352481016887</c:v>
                </c:pt>
                <c:pt idx="98">
                  <c:v>0.74900287383190756</c:v>
                </c:pt>
                <c:pt idx="99">
                  <c:v>1.1466767743156867</c:v>
                </c:pt>
                <c:pt idx="100">
                  <c:v>1.4463697621583083</c:v>
                </c:pt>
                <c:pt idx="101">
                  <c:v>1.5031075965938241</c:v>
                </c:pt>
                <c:pt idx="102">
                  <c:v>1.7151821407644037</c:v>
                </c:pt>
                <c:pt idx="103">
                  <c:v>1.6990011890455934</c:v>
                </c:pt>
                <c:pt idx="104">
                  <c:v>1.515792139590088</c:v>
                </c:pt>
                <c:pt idx="105">
                  <c:v>1.3594554400515402</c:v>
                </c:pt>
                <c:pt idx="106">
                  <c:v>0.60505468384922312</c:v>
                </c:pt>
                <c:pt idx="107">
                  <c:v>0.52257158447150598</c:v>
                </c:pt>
                <c:pt idx="108">
                  <c:v>0.52279405128448264</c:v>
                </c:pt>
                <c:pt idx="109">
                  <c:v>0.53954352481016887</c:v>
                </c:pt>
                <c:pt idx="110">
                  <c:v>0.74900287383190756</c:v>
                </c:pt>
                <c:pt idx="111">
                  <c:v>1.1466767743156867</c:v>
                </c:pt>
                <c:pt idx="112">
                  <c:v>1.4463697621583083</c:v>
                </c:pt>
                <c:pt idx="113">
                  <c:v>1.5031075965938241</c:v>
                </c:pt>
                <c:pt idx="114">
                  <c:v>1.7151821407644037</c:v>
                </c:pt>
                <c:pt idx="115">
                  <c:v>1.6990011890455934</c:v>
                </c:pt>
                <c:pt idx="116">
                  <c:v>1.515792139590088</c:v>
                </c:pt>
                <c:pt idx="117">
                  <c:v>1.3594554400515402</c:v>
                </c:pt>
                <c:pt idx="118">
                  <c:v>0.60505468384922312</c:v>
                </c:pt>
                <c:pt idx="119">
                  <c:v>0.52257158447150598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A2-4BFC-9764-86A3A3F4A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4351480"/>
        <c:axId val="724359024"/>
      </c:lineChart>
      <c:catAx>
        <c:axId val="72435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24359024"/>
        <c:crosses val="autoZero"/>
        <c:auto val="1"/>
        <c:lblAlgn val="ctr"/>
        <c:lblOffset val="100"/>
        <c:noMultiLvlLbl val="0"/>
      </c:catAx>
      <c:valAx>
        <c:axId val="72435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24351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'Exer 3.1a'!$G$2</c:f>
              <c:strCache>
                <c:ptCount val="1"/>
                <c:pt idx="0">
                  <c:v>E (Y/(TC*S))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'Exer 3.1a'!$A$3:$A$122</c:f>
              <c:strCache>
                <c:ptCount val="120"/>
                <c:pt idx="0">
                  <c:v>2004M01</c:v>
                </c:pt>
                <c:pt idx="1">
                  <c:v>2004M02</c:v>
                </c:pt>
                <c:pt idx="2">
                  <c:v>2004M03</c:v>
                </c:pt>
                <c:pt idx="3">
                  <c:v>2004M04</c:v>
                </c:pt>
                <c:pt idx="4">
                  <c:v>2004M05</c:v>
                </c:pt>
                <c:pt idx="5">
                  <c:v>2004M06</c:v>
                </c:pt>
                <c:pt idx="6">
                  <c:v>2004M07</c:v>
                </c:pt>
                <c:pt idx="7">
                  <c:v>2004M08</c:v>
                </c:pt>
                <c:pt idx="8">
                  <c:v>2004M09</c:v>
                </c:pt>
                <c:pt idx="9">
                  <c:v>2004M10</c:v>
                </c:pt>
                <c:pt idx="10">
                  <c:v>2004M11</c:v>
                </c:pt>
                <c:pt idx="11">
                  <c:v>2004M12</c:v>
                </c:pt>
                <c:pt idx="12">
                  <c:v>2005M01</c:v>
                </c:pt>
                <c:pt idx="13">
                  <c:v>2005M02</c:v>
                </c:pt>
                <c:pt idx="14">
                  <c:v>2005M03</c:v>
                </c:pt>
                <c:pt idx="15">
                  <c:v>2005M04</c:v>
                </c:pt>
                <c:pt idx="16">
                  <c:v>2005M05</c:v>
                </c:pt>
                <c:pt idx="17">
                  <c:v>2005M06</c:v>
                </c:pt>
                <c:pt idx="18">
                  <c:v>2005M07</c:v>
                </c:pt>
                <c:pt idx="19">
                  <c:v>2005M08</c:v>
                </c:pt>
                <c:pt idx="20">
                  <c:v>2005M09</c:v>
                </c:pt>
                <c:pt idx="21">
                  <c:v>2005M10</c:v>
                </c:pt>
                <c:pt idx="22">
                  <c:v>2005M11</c:v>
                </c:pt>
                <c:pt idx="23">
                  <c:v>2005M12</c:v>
                </c:pt>
                <c:pt idx="24">
                  <c:v>2006M01</c:v>
                </c:pt>
                <c:pt idx="25">
                  <c:v>2006M02</c:v>
                </c:pt>
                <c:pt idx="26">
                  <c:v>2006M03</c:v>
                </c:pt>
                <c:pt idx="27">
                  <c:v>2006M04</c:v>
                </c:pt>
                <c:pt idx="28">
                  <c:v>2006M05</c:v>
                </c:pt>
                <c:pt idx="29">
                  <c:v>2006M06</c:v>
                </c:pt>
                <c:pt idx="30">
                  <c:v>2006M07</c:v>
                </c:pt>
                <c:pt idx="31">
                  <c:v>2006M08</c:v>
                </c:pt>
                <c:pt idx="32">
                  <c:v>2006M09</c:v>
                </c:pt>
                <c:pt idx="33">
                  <c:v>2006M10</c:v>
                </c:pt>
                <c:pt idx="34">
                  <c:v>2006M11</c:v>
                </c:pt>
                <c:pt idx="35">
                  <c:v>2006M12</c:v>
                </c:pt>
                <c:pt idx="36">
                  <c:v>2007M01</c:v>
                </c:pt>
                <c:pt idx="37">
                  <c:v>2007M02</c:v>
                </c:pt>
                <c:pt idx="38">
                  <c:v>2007M03</c:v>
                </c:pt>
                <c:pt idx="39">
                  <c:v>2007M04</c:v>
                </c:pt>
                <c:pt idx="40">
                  <c:v>2007M05</c:v>
                </c:pt>
                <c:pt idx="41">
                  <c:v>2007M06</c:v>
                </c:pt>
                <c:pt idx="42">
                  <c:v>2007M07</c:v>
                </c:pt>
                <c:pt idx="43">
                  <c:v>2007M08</c:v>
                </c:pt>
                <c:pt idx="44">
                  <c:v>2007M09</c:v>
                </c:pt>
                <c:pt idx="45">
                  <c:v>2007M10</c:v>
                </c:pt>
                <c:pt idx="46">
                  <c:v>2007M11</c:v>
                </c:pt>
                <c:pt idx="47">
                  <c:v>2007M12</c:v>
                </c:pt>
                <c:pt idx="48">
                  <c:v>2008M01</c:v>
                </c:pt>
                <c:pt idx="49">
                  <c:v>2008M02</c:v>
                </c:pt>
                <c:pt idx="50">
                  <c:v>2008M03</c:v>
                </c:pt>
                <c:pt idx="51">
                  <c:v>2008M04</c:v>
                </c:pt>
                <c:pt idx="52">
                  <c:v>2008M05</c:v>
                </c:pt>
                <c:pt idx="53">
                  <c:v>2008M06</c:v>
                </c:pt>
                <c:pt idx="54">
                  <c:v>2008M07</c:v>
                </c:pt>
                <c:pt idx="55">
                  <c:v>2008M08</c:v>
                </c:pt>
                <c:pt idx="56">
                  <c:v>2008M09</c:v>
                </c:pt>
                <c:pt idx="57">
                  <c:v>2008M10</c:v>
                </c:pt>
                <c:pt idx="58">
                  <c:v>2008M11</c:v>
                </c:pt>
                <c:pt idx="59">
                  <c:v>2008M12</c:v>
                </c:pt>
                <c:pt idx="60">
                  <c:v>2009M01</c:v>
                </c:pt>
                <c:pt idx="61">
                  <c:v>2009M02</c:v>
                </c:pt>
                <c:pt idx="62">
                  <c:v>2009M03</c:v>
                </c:pt>
                <c:pt idx="63">
                  <c:v>2009M04</c:v>
                </c:pt>
                <c:pt idx="64">
                  <c:v>2009M05</c:v>
                </c:pt>
                <c:pt idx="65">
                  <c:v>2009M06</c:v>
                </c:pt>
                <c:pt idx="66">
                  <c:v>2009M07</c:v>
                </c:pt>
                <c:pt idx="67">
                  <c:v>2009M08</c:v>
                </c:pt>
                <c:pt idx="68">
                  <c:v>2009M09</c:v>
                </c:pt>
                <c:pt idx="69">
                  <c:v>2009M10</c:v>
                </c:pt>
                <c:pt idx="70">
                  <c:v>2009M11</c:v>
                </c:pt>
                <c:pt idx="71">
                  <c:v>2009M12</c:v>
                </c:pt>
                <c:pt idx="72">
                  <c:v>2010M01</c:v>
                </c:pt>
                <c:pt idx="73">
                  <c:v>2010M02</c:v>
                </c:pt>
                <c:pt idx="74">
                  <c:v>2010M03</c:v>
                </c:pt>
                <c:pt idx="75">
                  <c:v>2010M04</c:v>
                </c:pt>
                <c:pt idx="76">
                  <c:v>2010M05</c:v>
                </c:pt>
                <c:pt idx="77">
                  <c:v>2010M06</c:v>
                </c:pt>
                <c:pt idx="78">
                  <c:v>2010M07</c:v>
                </c:pt>
                <c:pt idx="79">
                  <c:v>2010M08</c:v>
                </c:pt>
                <c:pt idx="80">
                  <c:v>2010M09</c:v>
                </c:pt>
                <c:pt idx="81">
                  <c:v>2010M10</c:v>
                </c:pt>
                <c:pt idx="82">
                  <c:v>2010M11</c:v>
                </c:pt>
                <c:pt idx="83">
                  <c:v>2010M12</c:v>
                </c:pt>
                <c:pt idx="84">
                  <c:v>2011M01</c:v>
                </c:pt>
                <c:pt idx="85">
                  <c:v>2011M02</c:v>
                </c:pt>
                <c:pt idx="86">
                  <c:v>2011M03</c:v>
                </c:pt>
                <c:pt idx="87">
                  <c:v>2011M04</c:v>
                </c:pt>
                <c:pt idx="88">
                  <c:v>2011M05</c:v>
                </c:pt>
                <c:pt idx="89">
                  <c:v>2011M06</c:v>
                </c:pt>
                <c:pt idx="90">
                  <c:v>2011M07</c:v>
                </c:pt>
                <c:pt idx="91">
                  <c:v>2011M08</c:v>
                </c:pt>
                <c:pt idx="92">
                  <c:v>2011M09</c:v>
                </c:pt>
                <c:pt idx="93">
                  <c:v>2011M10</c:v>
                </c:pt>
                <c:pt idx="94">
                  <c:v>2011M11</c:v>
                </c:pt>
                <c:pt idx="95">
                  <c:v>2011M12</c:v>
                </c:pt>
                <c:pt idx="96">
                  <c:v>2012M01</c:v>
                </c:pt>
                <c:pt idx="97">
                  <c:v>2012M02</c:v>
                </c:pt>
                <c:pt idx="98">
                  <c:v>2012M03</c:v>
                </c:pt>
                <c:pt idx="99">
                  <c:v>2012M04</c:v>
                </c:pt>
                <c:pt idx="100">
                  <c:v>2012M05</c:v>
                </c:pt>
                <c:pt idx="101">
                  <c:v>2012M06</c:v>
                </c:pt>
                <c:pt idx="102">
                  <c:v>2012M07</c:v>
                </c:pt>
                <c:pt idx="103">
                  <c:v>2012M08</c:v>
                </c:pt>
                <c:pt idx="104">
                  <c:v>2012M09</c:v>
                </c:pt>
                <c:pt idx="105">
                  <c:v>2012M10</c:v>
                </c:pt>
                <c:pt idx="106">
                  <c:v>2012M11</c:v>
                </c:pt>
                <c:pt idx="107">
                  <c:v>2012M12</c:v>
                </c:pt>
                <c:pt idx="108">
                  <c:v>2013M01</c:v>
                </c:pt>
                <c:pt idx="109">
                  <c:v>2013M02</c:v>
                </c:pt>
                <c:pt idx="110">
                  <c:v>2013M03</c:v>
                </c:pt>
                <c:pt idx="111">
                  <c:v>2013M04</c:v>
                </c:pt>
                <c:pt idx="112">
                  <c:v>2013M05</c:v>
                </c:pt>
                <c:pt idx="113">
                  <c:v>2013M06</c:v>
                </c:pt>
                <c:pt idx="114">
                  <c:v>2013M07</c:v>
                </c:pt>
                <c:pt idx="115">
                  <c:v>2013M08</c:v>
                </c:pt>
                <c:pt idx="116">
                  <c:v>2013M09</c:v>
                </c:pt>
                <c:pt idx="117">
                  <c:v>2013M10</c:v>
                </c:pt>
                <c:pt idx="118">
                  <c:v>2013M11</c:v>
                </c:pt>
                <c:pt idx="119">
                  <c:v>2013M12</c:v>
                </c:pt>
              </c:strCache>
            </c:strRef>
          </c:cat>
          <c:val>
            <c:numRef>
              <c:f>'Exer 3.1a'!$G$3:$G$122</c:f>
              <c:numCache>
                <c:formatCode>General</c:formatCode>
                <c:ptCount val="120"/>
                <c:pt idx="6" formatCode="0.00">
                  <c:v>0.86418100126597808</c:v>
                </c:pt>
                <c:pt idx="7" formatCode="0.00">
                  <c:v>0.8554123522710162</c:v>
                </c:pt>
                <c:pt idx="8" formatCode="0.00">
                  <c:v>0.89500934823839196</c:v>
                </c:pt>
                <c:pt idx="9" formatCode="0.00">
                  <c:v>0.90719181151088524</c:v>
                </c:pt>
                <c:pt idx="10" formatCode="0.00">
                  <c:v>0.88667555522923669</c:v>
                </c:pt>
                <c:pt idx="11" formatCode="0.00">
                  <c:v>0.92518554787443452</c:v>
                </c:pt>
                <c:pt idx="12" formatCode="0.00">
                  <c:v>0.97735123073060926</c:v>
                </c:pt>
                <c:pt idx="13" formatCode="0.00">
                  <c:v>0.98385039921217143</c:v>
                </c:pt>
                <c:pt idx="14" formatCode="0.00">
                  <c:v>0.95071452589342142</c:v>
                </c:pt>
                <c:pt idx="15" formatCode="0.00">
                  <c:v>0.84540206874184254</c:v>
                </c:pt>
                <c:pt idx="16" formatCode="0.00">
                  <c:v>0.884282263988446</c:v>
                </c:pt>
                <c:pt idx="17" formatCode="0.00">
                  <c:v>0.89234477300036441</c:v>
                </c:pt>
                <c:pt idx="18" formatCode="0.00">
                  <c:v>0.87555510062396757</c:v>
                </c:pt>
                <c:pt idx="19" formatCode="0.00">
                  <c:v>0.83942525234262577</c:v>
                </c:pt>
                <c:pt idx="20" formatCode="0.00">
                  <c:v>0.89018496176311035</c:v>
                </c:pt>
                <c:pt idx="21" formatCode="0.00">
                  <c:v>0.91471365240537483</c:v>
                </c:pt>
                <c:pt idx="22" formatCode="0.00">
                  <c:v>1.001113579901364</c:v>
                </c:pt>
                <c:pt idx="23" formatCode="0.00">
                  <c:v>0.99863522513548419</c:v>
                </c:pt>
                <c:pt idx="24" formatCode="0.00">
                  <c:v>0.98103368274792879</c:v>
                </c:pt>
                <c:pt idx="25" formatCode="0.00">
                  <c:v>1.0480714938514457</c:v>
                </c:pt>
                <c:pt idx="26" formatCode="0.00">
                  <c:v>0.93549213320048052</c:v>
                </c:pt>
                <c:pt idx="27" formatCode="0.00">
                  <c:v>0.86654348810009385</c:v>
                </c:pt>
                <c:pt idx="28" formatCode="0.00">
                  <c:v>0.8780876474617525</c:v>
                </c:pt>
                <c:pt idx="29" formatCode="0.00">
                  <c:v>0.88625507662203451</c:v>
                </c:pt>
                <c:pt idx="30" formatCode="0.00">
                  <c:v>0.85887817907735942</c:v>
                </c:pt>
                <c:pt idx="31" formatCode="0.00">
                  <c:v>0.85608346073168184</c:v>
                </c:pt>
                <c:pt idx="32" formatCode="0.00">
                  <c:v>0.87657561205420975</c:v>
                </c:pt>
                <c:pt idx="33" formatCode="0.00">
                  <c:v>0.85780390982657317</c:v>
                </c:pt>
                <c:pt idx="34" formatCode="0.00">
                  <c:v>1.0354305703294711</c:v>
                </c:pt>
                <c:pt idx="35" formatCode="0.00">
                  <c:v>1.0544430938454388</c:v>
                </c:pt>
                <c:pt idx="36" formatCode="0.00">
                  <c:v>1.0343550155376025</c:v>
                </c:pt>
                <c:pt idx="37" formatCode="0.00">
                  <c:v>1.0359670198842201</c:v>
                </c:pt>
                <c:pt idx="38" formatCode="0.00">
                  <c:v>0.99701725451830348</c:v>
                </c:pt>
                <c:pt idx="39" formatCode="0.00">
                  <c:v>0.86353205707328029</c:v>
                </c:pt>
                <c:pt idx="40" formatCode="0.00">
                  <c:v>0.8802353758753253</c:v>
                </c:pt>
                <c:pt idx="41" formatCode="0.00">
                  <c:v>0.89886661644789212</c:v>
                </c:pt>
                <c:pt idx="42" formatCode="0.00">
                  <c:v>0.86515894597957776</c:v>
                </c:pt>
                <c:pt idx="43" formatCode="0.00">
                  <c:v>0.89127100215730892</c:v>
                </c:pt>
                <c:pt idx="44" formatCode="0.00">
                  <c:v>0.9044955550255136</c:v>
                </c:pt>
                <c:pt idx="45" formatCode="0.00">
                  <c:v>0.87312983439864422</c:v>
                </c:pt>
                <c:pt idx="46" formatCode="0.00">
                  <c:v>0.89160482230784299</c:v>
                </c:pt>
                <c:pt idx="47" formatCode="0.00">
                  <c:v>0.95520499721660135</c:v>
                </c:pt>
                <c:pt idx="48" formatCode="0.00">
                  <c:v>0.88401747372261708</c:v>
                </c:pt>
                <c:pt idx="49" formatCode="0.00">
                  <c:v>0.94726629007139196</c:v>
                </c:pt>
                <c:pt idx="50" formatCode="0.00">
                  <c:v>0.97098789962178844</c:v>
                </c:pt>
                <c:pt idx="51" formatCode="0.00">
                  <c:v>0.88508959082720928</c:v>
                </c:pt>
                <c:pt idx="52" formatCode="0.00">
                  <c:v>0.93616477970099687</c:v>
                </c:pt>
                <c:pt idx="53" formatCode="0.00">
                  <c:v>0.89458061210338691</c:v>
                </c:pt>
                <c:pt idx="54" formatCode="0.00">
                  <c:v>0.88733389241620009</c:v>
                </c:pt>
                <c:pt idx="55" formatCode="0.00">
                  <c:v>0.90147870993391666</c:v>
                </c:pt>
                <c:pt idx="56" formatCode="0.00">
                  <c:v>0.87686977024431645</c:v>
                </c:pt>
                <c:pt idx="57" formatCode="0.00">
                  <c:v>0.89709683511148186</c:v>
                </c:pt>
                <c:pt idx="58" formatCode="0.00">
                  <c:v>0.96870562192539467</c:v>
                </c:pt>
                <c:pt idx="59" formatCode="0.00">
                  <c:v>0.88758464776270696</c:v>
                </c:pt>
                <c:pt idx="60" formatCode="0.00">
                  <c:v>0.89146105573043155</c:v>
                </c:pt>
                <c:pt idx="61" formatCode="0.00">
                  <c:v>0.85986264877293084</c:v>
                </c:pt>
                <c:pt idx="62" formatCode="0.00">
                  <c:v>0.81789902354560728</c:v>
                </c:pt>
                <c:pt idx="63" formatCode="0.00">
                  <c:v>0.90494515211881221</c:v>
                </c:pt>
                <c:pt idx="64" formatCode="0.00">
                  <c:v>0.92219909322929139</c:v>
                </c:pt>
                <c:pt idx="65" formatCode="0.00">
                  <c:v>0.89018578424513928</c:v>
                </c:pt>
                <c:pt idx="66" formatCode="0.00">
                  <c:v>0.89042619723803507</c:v>
                </c:pt>
                <c:pt idx="67" formatCode="0.00">
                  <c:v>0.91185832918194121</c:v>
                </c:pt>
                <c:pt idx="68" formatCode="0.00">
                  <c:v>0.88770068659995216</c:v>
                </c:pt>
                <c:pt idx="69" formatCode="0.00">
                  <c:v>0.90002186910679072</c:v>
                </c:pt>
                <c:pt idx="70" formatCode="0.00">
                  <c:v>0.95173863186988372</c:v>
                </c:pt>
                <c:pt idx="71" formatCode="0.00">
                  <c:v>0.97223658223848841</c:v>
                </c:pt>
                <c:pt idx="72" formatCode="0.00">
                  <c:v>0.87590960630935866</c:v>
                </c:pt>
                <c:pt idx="73" formatCode="0.00">
                  <c:v>0.86793669717997146</c:v>
                </c:pt>
                <c:pt idx="74" formatCode="0.00">
                  <c:v>0.82740660470297023</c:v>
                </c:pt>
                <c:pt idx="75" formatCode="0.00">
                  <c:v>0.77740178522457459</c:v>
                </c:pt>
                <c:pt idx="76" formatCode="0.00">
                  <c:v>0.8978803152590662</c:v>
                </c:pt>
                <c:pt idx="77" formatCode="0.00">
                  <c:v>0.91676295522003681</c:v>
                </c:pt>
                <c:pt idx="78" formatCode="0.00">
                  <c:v>0.96258629548056263</c:v>
                </c:pt>
                <c:pt idx="79" formatCode="0.00">
                  <c:v>0.96480938334560851</c:v>
                </c:pt>
                <c:pt idx="80" formatCode="0.00">
                  <c:v>0.92161312799361372</c:v>
                </c:pt>
                <c:pt idx="81" formatCode="0.00">
                  <c:v>0.91084654162324552</c:v>
                </c:pt>
                <c:pt idx="82" formatCode="0.00">
                  <c:v>0.79751520564139788</c:v>
                </c:pt>
                <c:pt idx="83" formatCode="0.00">
                  <c:v>0.81191034645739657</c:v>
                </c:pt>
                <c:pt idx="84" formatCode="0.00">
                  <c:v>0.89495607807662991</c:v>
                </c:pt>
                <c:pt idx="85" formatCode="0.00">
                  <c:v>0.82120700685419912</c:v>
                </c:pt>
                <c:pt idx="86" formatCode="0.00">
                  <c:v>0.84409743546666827</c:v>
                </c:pt>
                <c:pt idx="87" formatCode="0.00">
                  <c:v>0.9915341333892479</c:v>
                </c:pt>
                <c:pt idx="88" formatCode="0.00">
                  <c:v>0.90425747240437393</c:v>
                </c:pt>
                <c:pt idx="89" formatCode="0.00">
                  <c:v>0.89708878980827067</c:v>
                </c:pt>
                <c:pt idx="90" formatCode="0.00">
                  <c:v>0.94705306255878297</c:v>
                </c:pt>
                <c:pt idx="91" formatCode="0.00">
                  <c:v>0.92775376758563344</c:v>
                </c:pt>
                <c:pt idx="92" formatCode="0.00">
                  <c:v>0.92919291594885745</c:v>
                </c:pt>
                <c:pt idx="93" formatCode="0.00">
                  <c:v>0.91906022742298921</c:v>
                </c:pt>
                <c:pt idx="94" formatCode="0.00">
                  <c:v>0.72943196326049342</c:v>
                </c:pt>
                <c:pt idx="95" formatCode="0.00">
                  <c:v>0.73538082008413641</c:v>
                </c:pt>
                <c:pt idx="96" formatCode="0.00">
                  <c:v>0.79561033377834478</c:v>
                </c:pt>
                <c:pt idx="97" formatCode="0.00">
                  <c:v>0.78805889581041033</c:v>
                </c:pt>
                <c:pt idx="98" formatCode="0.00">
                  <c:v>0.8859180892196562</c:v>
                </c:pt>
                <c:pt idx="99" formatCode="0.00">
                  <c:v>1.0136391547997359</c:v>
                </c:pt>
                <c:pt idx="100" formatCode="0.00">
                  <c:v>0.88305701566484207</c:v>
                </c:pt>
                <c:pt idx="101" formatCode="0.00">
                  <c:v>0.90633929202686991</c:v>
                </c:pt>
                <c:pt idx="102" formatCode="0.00">
                  <c:v>0.93768889478840456</c:v>
                </c:pt>
                <c:pt idx="103" formatCode="0.00">
                  <c:v>0.94076931187913482</c:v>
                </c:pt>
                <c:pt idx="104" formatCode="0.00">
                  <c:v>0.90721959156090093</c:v>
                </c:pt>
                <c:pt idx="105" formatCode="0.00">
                  <c:v>0.90899688802288325</c:v>
                </c:pt>
                <c:pt idx="106" formatCode="0.00">
                  <c:v>0.82664561896378252</c:v>
                </c:pt>
                <c:pt idx="107" formatCode="0.00">
                  <c:v>0.74828030881417895</c:v>
                </c:pt>
                <c:pt idx="108" formatCode="0.00">
                  <c:v>0.75416709279534577</c:v>
                </c:pt>
                <c:pt idx="109" formatCode="0.00">
                  <c:v>0.73664111779212649</c:v>
                </c:pt>
                <c:pt idx="110" formatCode="0.00">
                  <c:v>0.85932860325997174</c:v>
                </c:pt>
                <c:pt idx="111" formatCode="0.00">
                  <c:v>0.94077413915407049</c:v>
                </c:pt>
                <c:pt idx="112" formatCode="0.00">
                  <c:v>0.90269760584477343</c:v>
                </c:pt>
                <c:pt idx="113" formatCode="0.00">
                  <c:v>0.90643766995487252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ED-4ADE-9209-89D3EFA0F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4351480"/>
        <c:axId val="724359024"/>
      </c:lineChart>
      <c:catAx>
        <c:axId val="72435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24359024"/>
        <c:crosses val="autoZero"/>
        <c:auto val="1"/>
        <c:lblAlgn val="ctr"/>
        <c:lblOffset val="100"/>
        <c:noMultiLvlLbl val="0"/>
      </c:catAx>
      <c:valAx>
        <c:axId val="724359024"/>
        <c:scaling>
          <c:orientation val="minMax"/>
          <c:max val="1.3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24351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590551</xdr:colOff>
      <xdr:row>2</xdr:row>
      <xdr:rowOff>19050</xdr:rowOff>
    </xdr:from>
    <xdr:to>
      <xdr:col>10</xdr:col>
      <xdr:colOff>85725</xdr:colOff>
      <xdr:row>22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29752DB-ECF0-4F78-9E97-B78FB7C7C3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542924</xdr:colOff>
      <xdr:row>2</xdr:row>
      <xdr:rowOff>9526</xdr:rowOff>
    </xdr:from>
    <xdr:to>
      <xdr:col>17</xdr:col>
      <xdr:colOff>466725</xdr:colOff>
      <xdr:row>22</xdr:row>
      <xdr:rowOff>9526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FE551E1-6C77-4334-9F3E-C7C4E3075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466725</xdr:colOff>
      <xdr:row>1</xdr:row>
      <xdr:rowOff>14287</xdr:rowOff>
    </xdr:from>
    <xdr:to>
      <xdr:col>26</xdr:col>
      <xdr:colOff>161925</xdr:colOff>
      <xdr:row>19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4133BD-F498-4789-8A24-84B4A133FD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485775</xdr:colOff>
      <xdr:row>21</xdr:row>
      <xdr:rowOff>28575</xdr:rowOff>
    </xdr:from>
    <xdr:to>
      <xdr:col>26</xdr:col>
      <xdr:colOff>180975</xdr:colOff>
      <xdr:row>39</xdr:row>
      <xdr:rowOff>80963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8A52A9A-277B-4B00-8609-7E20A1A4A1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514350</xdr:colOff>
      <xdr:row>42</xdr:row>
      <xdr:rowOff>0</xdr:rowOff>
    </xdr:from>
    <xdr:to>
      <xdr:col>26</xdr:col>
      <xdr:colOff>209550</xdr:colOff>
      <xdr:row>60</xdr:row>
      <xdr:rowOff>52388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81C566D-6941-491D-944E-5062FB1308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81642</xdr:colOff>
      <xdr:row>1</xdr:row>
      <xdr:rowOff>12926</xdr:rowOff>
    </xdr:from>
    <xdr:to>
      <xdr:col>14</xdr:col>
      <xdr:colOff>13606</xdr:colOff>
      <xdr:row>14</xdr:row>
      <xdr:rowOff>191180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9501671-F9C9-47CC-B5D2-581671552B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612321</xdr:colOff>
      <xdr:row>16</xdr:row>
      <xdr:rowOff>0</xdr:rowOff>
    </xdr:from>
    <xdr:to>
      <xdr:col>13</xdr:col>
      <xdr:colOff>544285</xdr:colOff>
      <xdr:row>29</xdr:row>
      <xdr:rowOff>178253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4B5C5BB-9517-4482-8047-5933046627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612321</xdr:colOff>
      <xdr:row>32</xdr:row>
      <xdr:rowOff>0</xdr:rowOff>
    </xdr:from>
    <xdr:to>
      <xdr:col>13</xdr:col>
      <xdr:colOff>544285</xdr:colOff>
      <xdr:row>45</xdr:row>
      <xdr:rowOff>178253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89E2BD6-7095-4755-8708-764B5688FE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612321</xdr:colOff>
      <xdr:row>47</xdr:row>
      <xdr:rowOff>197303</xdr:rowOff>
    </xdr:from>
    <xdr:to>
      <xdr:col>13</xdr:col>
      <xdr:colOff>544285</xdr:colOff>
      <xdr:row>61</xdr:row>
      <xdr:rowOff>178253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EC6A54C-49F2-488F-B8A2-C5E1B1419B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13189</xdr:colOff>
      <xdr:row>135</xdr:row>
      <xdr:rowOff>53487</xdr:rowOff>
    </xdr:from>
    <xdr:to>
      <xdr:col>6</xdr:col>
      <xdr:colOff>394922</xdr:colOff>
      <xdr:row>149</xdr:row>
      <xdr:rowOff>27110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036629B-023A-4A8C-B182-27A15BEEDF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390525</xdr:colOff>
      <xdr:row>135</xdr:row>
      <xdr:rowOff>57150</xdr:rowOff>
    </xdr:from>
    <xdr:to>
      <xdr:col>11</xdr:col>
      <xdr:colOff>962758</xdr:colOff>
      <xdr:row>149</xdr:row>
      <xdr:rowOff>28575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D9FF38C-F2D9-4023-8D31-A27F3B21F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149</xdr:row>
      <xdr:rowOff>0</xdr:rowOff>
    </xdr:from>
    <xdr:to>
      <xdr:col>6</xdr:col>
      <xdr:colOff>381000</xdr:colOff>
      <xdr:row>162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E0E8784D-1DF0-49CC-8EC0-E3C05E1640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381000</xdr:colOff>
      <xdr:row>149</xdr:row>
      <xdr:rowOff>0</xdr:rowOff>
    </xdr:from>
    <xdr:to>
      <xdr:col>11</xdr:col>
      <xdr:colOff>953233</xdr:colOff>
      <xdr:row>162</xdr:row>
      <xdr:rowOff>171450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4050204A-AEE3-4EF2-A792-66EA0911DD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3662</xdr:colOff>
      <xdr:row>1</xdr:row>
      <xdr:rowOff>13189</xdr:rowOff>
    </xdr:from>
    <xdr:to>
      <xdr:col>16</xdr:col>
      <xdr:colOff>534864</xdr:colOff>
      <xdr:row>23</xdr:row>
      <xdr:rowOff>183173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59B3B49-8FAA-419B-A573-2EA76C031C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18316</xdr:colOff>
      <xdr:row>1</xdr:row>
      <xdr:rowOff>35170</xdr:rowOff>
    </xdr:from>
    <xdr:to>
      <xdr:col>17</xdr:col>
      <xdr:colOff>51288</xdr:colOff>
      <xdr:row>18</xdr:row>
      <xdr:rowOff>190500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1D06AC9-6EFE-44F5-A130-4512E6606E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73"/>
  <sheetViews>
    <sheetView topLeftCell="A358" workbookViewId="0">
      <selection activeCell="H3438" sqref="H3438"/>
    </sheetView>
  </sheetViews>
  <sheetFormatPr defaultRowHeight="12.75" x14ac:dyDescent="0.2"/>
  <cols>
    <col min="1" max="1" width="13.85546875" style="48" customWidth="1"/>
    <col min="2" max="2" width="14.28515625" style="48" customWidth="1"/>
    <col min="3" max="3" width="15.5703125" style="48" customWidth="1"/>
    <col min="4" max="4" width="13.85546875" style="48" customWidth="1"/>
    <col min="5" max="5" width="12.140625" style="48" customWidth="1"/>
    <col min="6" max="6" width="13.42578125" style="48" customWidth="1"/>
    <col min="7" max="7" width="13.85546875" style="48" customWidth="1"/>
    <col min="8" max="16384" width="9.140625" style="48"/>
  </cols>
  <sheetData>
    <row r="1" spans="1:3" ht="13.5" thickBot="1" x14ac:dyDescent="0.25">
      <c r="A1" s="13"/>
    </row>
    <row r="2" spans="1:3" ht="13.5" thickBot="1" x14ac:dyDescent="0.25">
      <c r="A2" s="1" t="s">
        <v>0</v>
      </c>
      <c r="B2" s="2" t="s">
        <v>1</v>
      </c>
      <c r="C2" s="2" t="s">
        <v>2</v>
      </c>
    </row>
    <row r="3" spans="1:3" x14ac:dyDescent="0.2">
      <c r="A3" s="3">
        <v>1</v>
      </c>
      <c r="B3" s="5">
        <v>199</v>
      </c>
      <c r="C3" s="5">
        <v>139</v>
      </c>
    </row>
    <row r="4" spans="1:3" x14ac:dyDescent="0.2">
      <c r="A4" s="3">
        <v>2</v>
      </c>
      <c r="B4" s="5">
        <v>172</v>
      </c>
      <c r="C4" s="5">
        <v>128</v>
      </c>
    </row>
    <row r="5" spans="1:3" x14ac:dyDescent="0.2">
      <c r="A5" s="3">
        <v>3</v>
      </c>
      <c r="B5" s="5">
        <v>111</v>
      </c>
      <c r="C5" s="5">
        <v>172</v>
      </c>
    </row>
    <row r="6" spans="1:3" x14ac:dyDescent="0.2">
      <c r="A6" s="3">
        <v>4</v>
      </c>
      <c r="B6" s="5">
        <v>209</v>
      </c>
      <c r="C6" s="5">
        <v>139</v>
      </c>
    </row>
    <row r="7" spans="1:3" x14ac:dyDescent="0.2">
      <c r="A7" s="3">
        <v>5</v>
      </c>
      <c r="B7" s="5">
        <v>161</v>
      </c>
      <c r="C7" s="5" t="s">
        <v>3</v>
      </c>
    </row>
    <row r="8" spans="1:3" x14ac:dyDescent="0.2">
      <c r="A8" s="3">
        <v>6</v>
      </c>
      <c r="B8" s="5">
        <v>119</v>
      </c>
      <c r="C8" s="5">
        <v>168</v>
      </c>
    </row>
    <row r="9" spans="1:3" x14ac:dyDescent="0.2">
      <c r="A9" s="3">
        <v>7</v>
      </c>
      <c r="B9" s="5">
        <v>195</v>
      </c>
      <c r="C9" s="5">
        <v>170</v>
      </c>
    </row>
    <row r="10" spans="1:3" x14ac:dyDescent="0.2">
      <c r="A10" s="3">
        <v>8</v>
      </c>
      <c r="B10" s="5">
        <v>195</v>
      </c>
      <c r="C10" s="5">
        <v>145</v>
      </c>
    </row>
    <row r="11" spans="1:3" x14ac:dyDescent="0.2">
      <c r="A11" s="3">
        <v>9</v>
      </c>
      <c r="B11" s="5">
        <v>131</v>
      </c>
      <c r="C11" s="5">
        <v>184</v>
      </c>
    </row>
    <row r="12" spans="1:3" x14ac:dyDescent="0.2">
      <c r="A12" s="3">
        <v>10</v>
      </c>
      <c r="B12" s="5">
        <v>183</v>
      </c>
      <c r="C12" s="5">
        <v>135</v>
      </c>
    </row>
    <row r="13" spans="1:3" x14ac:dyDescent="0.2">
      <c r="A13" s="3">
        <v>11</v>
      </c>
      <c r="B13" s="5">
        <v>143</v>
      </c>
      <c r="C13" s="5">
        <v>218</v>
      </c>
    </row>
    <row r="14" spans="1:3" x14ac:dyDescent="0.2">
      <c r="A14" s="3">
        <v>12</v>
      </c>
      <c r="B14" s="5">
        <v>141</v>
      </c>
      <c r="C14" s="5">
        <v>198</v>
      </c>
    </row>
    <row r="15" spans="1:3" x14ac:dyDescent="0.2">
      <c r="A15" s="3">
        <v>13</v>
      </c>
      <c r="B15" s="5">
        <v>168</v>
      </c>
      <c r="C15" s="5">
        <v>230</v>
      </c>
    </row>
    <row r="16" spans="1:3" x14ac:dyDescent="0.2">
      <c r="A16" s="3">
        <v>14</v>
      </c>
      <c r="B16" s="5">
        <v>201</v>
      </c>
      <c r="C16" s="5">
        <v>222</v>
      </c>
    </row>
    <row r="17" spans="1:3" x14ac:dyDescent="0.2">
      <c r="A17" s="3">
        <v>15</v>
      </c>
      <c r="B17" s="5">
        <v>155</v>
      </c>
      <c r="C17" s="5">
        <v>206</v>
      </c>
    </row>
    <row r="18" spans="1:3" x14ac:dyDescent="0.2">
      <c r="A18" s="3">
        <v>16</v>
      </c>
      <c r="B18" s="5">
        <v>243</v>
      </c>
      <c r="C18" s="5">
        <v>240</v>
      </c>
    </row>
    <row r="19" spans="1:3" x14ac:dyDescent="0.2">
      <c r="A19" s="3">
        <v>17</v>
      </c>
      <c r="B19" s="5">
        <v>225</v>
      </c>
      <c r="C19" s="5">
        <v>189</v>
      </c>
    </row>
    <row r="20" spans="1:3" x14ac:dyDescent="0.2">
      <c r="A20" s="3">
        <v>18</v>
      </c>
      <c r="B20" s="5">
        <v>167</v>
      </c>
      <c r="C20" s="5">
        <v>222</v>
      </c>
    </row>
    <row r="21" spans="1:3" x14ac:dyDescent="0.2">
      <c r="A21" s="3">
        <v>19</v>
      </c>
      <c r="B21" s="5">
        <v>237</v>
      </c>
      <c r="C21" s="5">
        <v>158</v>
      </c>
    </row>
    <row r="22" spans="1:3" x14ac:dyDescent="0.2">
      <c r="A22" s="3">
        <v>20</v>
      </c>
      <c r="B22" s="5">
        <v>202</v>
      </c>
      <c r="C22" s="5">
        <v>178</v>
      </c>
    </row>
    <row r="23" spans="1:3" x14ac:dyDescent="0.2">
      <c r="A23" s="3">
        <v>21</v>
      </c>
      <c r="B23" s="5">
        <v>186</v>
      </c>
      <c r="C23" s="5">
        <v>217</v>
      </c>
    </row>
    <row r="24" spans="1:3" x14ac:dyDescent="0.2">
      <c r="A24" s="3">
        <v>22</v>
      </c>
      <c r="B24" s="5">
        <v>176</v>
      </c>
      <c r="C24" s="5">
        <v>261</v>
      </c>
    </row>
    <row r="25" spans="1:3" x14ac:dyDescent="0.2">
      <c r="A25" s="3">
        <v>23</v>
      </c>
      <c r="B25" s="5">
        <v>232</v>
      </c>
      <c r="C25" s="5">
        <v>238</v>
      </c>
    </row>
    <row r="26" spans="1:3" x14ac:dyDescent="0.2">
      <c r="A26" s="3">
        <v>24</v>
      </c>
      <c r="B26" s="5">
        <v>195</v>
      </c>
      <c r="C26" s="5">
        <v>240</v>
      </c>
    </row>
    <row r="27" spans="1:3" x14ac:dyDescent="0.2">
      <c r="A27" s="3">
        <v>25</v>
      </c>
      <c r="B27" s="5">
        <v>190</v>
      </c>
      <c r="C27" s="5">
        <v>214</v>
      </c>
    </row>
    <row r="28" spans="1:3" x14ac:dyDescent="0.2">
      <c r="A28" s="3">
        <v>26</v>
      </c>
      <c r="B28" s="5">
        <v>182</v>
      </c>
      <c r="C28" s="5">
        <v>200</v>
      </c>
    </row>
    <row r="29" spans="1:3" x14ac:dyDescent="0.2">
      <c r="A29" s="3">
        <v>27</v>
      </c>
      <c r="B29" s="5">
        <v>222</v>
      </c>
      <c r="C29" s="5">
        <v>201</v>
      </c>
    </row>
    <row r="30" spans="1:3" x14ac:dyDescent="0.2">
      <c r="A30" s="3">
        <v>28</v>
      </c>
      <c r="B30" s="5">
        <v>217</v>
      </c>
      <c r="C30" s="5">
        <v>283</v>
      </c>
    </row>
    <row r="31" spans="1:3" x14ac:dyDescent="0.2">
      <c r="A31" s="3">
        <v>29</v>
      </c>
      <c r="B31" s="5">
        <v>188</v>
      </c>
      <c r="C31" s="5">
        <v>220</v>
      </c>
    </row>
    <row r="32" spans="1:3" ht="13.5" thickBot="1" x14ac:dyDescent="0.25">
      <c r="A32" s="4">
        <v>30</v>
      </c>
      <c r="B32" s="6">
        <v>247</v>
      </c>
      <c r="C32" s="6">
        <v>259</v>
      </c>
    </row>
    <row r="33" spans="1:16" x14ac:dyDescent="0.2">
      <c r="A33" s="49"/>
    </row>
    <row r="34" spans="1:16" ht="13.5" thickBot="1" x14ac:dyDescent="0.25">
      <c r="A34" s="13"/>
    </row>
    <row r="35" spans="1:16" ht="13.5" thickBot="1" x14ac:dyDescent="0.25">
      <c r="A35" s="7" t="s">
        <v>4</v>
      </c>
      <c r="B35" s="8">
        <v>1</v>
      </c>
      <c r="C35" s="8">
        <v>2</v>
      </c>
      <c r="D35" s="8">
        <v>3</v>
      </c>
      <c r="E35" s="8">
        <v>4</v>
      </c>
      <c r="F35" s="8">
        <v>5</v>
      </c>
      <c r="G35" s="8">
        <v>6</v>
      </c>
      <c r="H35" s="8">
        <v>7</v>
      </c>
      <c r="I35" s="8">
        <v>8</v>
      </c>
      <c r="J35" s="8">
        <v>9</v>
      </c>
      <c r="K35" s="9">
        <v>10</v>
      </c>
    </row>
    <row r="36" spans="1:16" ht="13.5" thickBot="1" x14ac:dyDescent="0.25">
      <c r="A36" s="10" t="s">
        <v>5</v>
      </c>
      <c r="B36" s="11">
        <v>298</v>
      </c>
      <c r="C36" s="11">
        <v>302</v>
      </c>
      <c r="D36" s="11">
        <v>301</v>
      </c>
      <c r="E36" s="11">
        <v>351</v>
      </c>
      <c r="F36" s="11">
        <v>336</v>
      </c>
      <c r="G36" s="11">
        <v>361</v>
      </c>
      <c r="H36" s="11">
        <v>407</v>
      </c>
      <c r="I36" s="11">
        <v>351</v>
      </c>
      <c r="J36" s="11">
        <v>357</v>
      </c>
      <c r="K36" s="12">
        <v>346</v>
      </c>
    </row>
    <row r="37" spans="1:16" ht="13.5" thickBot="1" x14ac:dyDescent="0.25">
      <c r="A37" s="10" t="s">
        <v>4</v>
      </c>
      <c r="B37" s="11">
        <v>11</v>
      </c>
      <c r="C37" s="11">
        <v>12</v>
      </c>
      <c r="D37" s="11">
        <v>13</v>
      </c>
      <c r="E37" s="11">
        <v>14</v>
      </c>
      <c r="F37" s="11">
        <v>15</v>
      </c>
      <c r="G37" s="11">
        <v>16</v>
      </c>
      <c r="H37" s="11">
        <v>17</v>
      </c>
      <c r="I37" s="11">
        <v>18</v>
      </c>
      <c r="J37" s="11">
        <v>19</v>
      </c>
      <c r="K37" s="12">
        <v>20</v>
      </c>
    </row>
    <row r="38" spans="1:16" ht="13.5" thickBot="1" x14ac:dyDescent="0.25">
      <c r="A38" s="10" t="s">
        <v>5</v>
      </c>
      <c r="B38" s="11">
        <v>356</v>
      </c>
      <c r="C38" s="11">
        <v>371</v>
      </c>
      <c r="D38" s="11">
        <v>399</v>
      </c>
      <c r="E38" s="11">
        <v>392</v>
      </c>
      <c r="F38" s="11">
        <v>425</v>
      </c>
      <c r="G38" s="11">
        <v>411</v>
      </c>
      <c r="H38" s="11">
        <v>455</v>
      </c>
      <c r="I38" s="11">
        <v>457</v>
      </c>
      <c r="J38" s="11">
        <v>465</v>
      </c>
      <c r="K38" s="12">
        <v>481</v>
      </c>
    </row>
    <row r="39" spans="1:16" x14ac:dyDescent="0.2">
      <c r="A39" s="13"/>
    </row>
    <row r="40" spans="1:16" x14ac:dyDescent="0.2">
      <c r="A40" s="49"/>
    </row>
    <row r="41" spans="1:16" ht="13.5" thickBot="1" x14ac:dyDescent="0.25">
      <c r="A41" s="49"/>
    </row>
    <row r="42" spans="1:16" ht="13.5" thickBot="1" x14ac:dyDescent="0.25">
      <c r="A42" s="7" t="s">
        <v>6</v>
      </c>
      <c r="B42" s="8">
        <v>1</v>
      </c>
      <c r="C42" s="8">
        <v>2</v>
      </c>
      <c r="D42" s="8">
        <v>3</v>
      </c>
      <c r="E42" s="8">
        <v>4</v>
      </c>
      <c r="F42" s="8">
        <v>5</v>
      </c>
      <c r="G42" s="8">
        <v>6</v>
      </c>
      <c r="H42" s="8">
        <v>7</v>
      </c>
      <c r="I42" s="8">
        <v>8</v>
      </c>
      <c r="J42" s="8">
        <v>9</v>
      </c>
      <c r="K42" s="8">
        <v>10</v>
      </c>
      <c r="L42" s="14">
        <v>11</v>
      </c>
      <c r="M42" s="14">
        <v>12</v>
      </c>
      <c r="N42" s="14">
        <v>13</v>
      </c>
      <c r="O42" s="14">
        <v>14</v>
      </c>
      <c r="P42" s="15">
        <v>15</v>
      </c>
    </row>
    <row r="43" spans="1:16" ht="13.5" thickBot="1" x14ac:dyDescent="0.25">
      <c r="A43" s="10" t="s">
        <v>5</v>
      </c>
      <c r="B43" s="11">
        <v>339</v>
      </c>
      <c r="C43" s="11">
        <v>319</v>
      </c>
      <c r="D43" s="11">
        <v>352</v>
      </c>
      <c r="E43" s="11">
        <v>330</v>
      </c>
      <c r="F43" s="11">
        <v>378</v>
      </c>
      <c r="G43" s="11">
        <v>392</v>
      </c>
      <c r="H43" s="11">
        <v>390</v>
      </c>
      <c r="I43" s="11">
        <v>395</v>
      </c>
      <c r="J43" s="11">
        <v>386</v>
      </c>
      <c r="K43" s="11">
        <v>383</v>
      </c>
      <c r="L43" s="16">
        <v>396</v>
      </c>
      <c r="M43" s="16">
        <v>396</v>
      </c>
      <c r="N43" s="16">
        <v>412</v>
      </c>
      <c r="O43" s="16">
        <v>387</v>
      </c>
      <c r="P43" s="6">
        <v>382</v>
      </c>
    </row>
    <row r="44" spans="1:16" ht="13.5" thickBot="1" x14ac:dyDescent="0.25">
      <c r="A44" s="10" t="s">
        <v>6</v>
      </c>
      <c r="B44" s="11">
        <v>16</v>
      </c>
      <c r="C44" s="11">
        <v>17</v>
      </c>
      <c r="D44" s="11">
        <v>18</v>
      </c>
      <c r="E44" s="11">
        <v>19</v>
      </c>
      <c r="F44" s="11">
        <v>20</v>
      </c>
      <c r="G44" s="11">
        <v>21</v>
      </c>
      <c r="H44" s="11">
        <v>22</v>
      </c>
      <c r="I44" s="11">
        <v>23</v>
      </c>
      <c r="J44" s="11">
        <v>24</v>
      </c>
      <c r="K44" s="11">
        <v>25</v>
      </c>
      <c r="L44" s="16">
        <v>26</v>
      </c>
      <c r="M44" s="16">
        <v>27</v>
      </c>
      <c r="N44" s="16">
        <v>28</v>
      </c>
      <c r="O44" s="16">
        <v>29</v>
      </c>
      <c r="P44" s="6">
        <v>30</v>
      </c>
    </row>
    <row r="45" spans="1:16" ht="13.5" thickBot="1" x14ac:dyDescent="0.25">
      <c r="A45" s="10" t="s">
        <v>5</v>
      </c>
      <c r="B45" s="11">
        <v>423</v>
      </c>
      <c r="C45" s="11">
        <v>386</v>
      </c>
      <c r="D45" s="11">
        <v>420</v>
      </c>
      <c r="E45" s="11">
        <v>417</v>
      </c>
      <c r="F45" s="11">
        <v>474</v>
      </c>
      <c r="G45" s="11">
        <v>450</v>
      </c>
      <c r="H45" s="11">
        <v>444</v>
      </c>
      <c r="I45" s="11">
        <v>456</v>
      </c>
      <c r="J45" s="11">
        <v>449</v>
      </c>
      <c r="K45" s="11">
        <v>428</v>
      </c>
      <c r="L45" s="16">
        <v>444</v>
      </c>
      <c r="M45" s="16">
        <v>389</v>
      </c>
      <c r="N45" s="16">
        <v>447</v>
      </c>
      <c r="O45" s="16">
        <v>395</v>
      </c>
      <c r="P45" s="6">
        <v>417</v>
      </c>
    </row>
    <row r="46" spans="1:16" x14ac:dyDescent="0.2">
      <c r="A46" s="50"/>
    </row>
    <row r="47" spans="1:16" ht="13.5" thickBot="1" x14ac:dyDescent="0.25">
      <c r="A47" s="49"/>
    </row>
    <row r="48" spans="1:16" ht="13.5" thickBot="1" x14ac:dyDescent="0.25">
      <c r="A48" s="17" t="s">
        <v>4</v>
      </c>
      <c r="B48" s="18" t="s">
        <v>5</v>
      </c>
      <c r="C48" s="18" t="s">
        <v>4</v>
      </c>
      <c r="D48" s="18" t="s">
        <v>5</v>
      </c>
      <c r="E48" s="18" t="s">
        <v>4</v>
      </c>
      <c r="F48" s="18" t="s">
        <v>5</v>
      </c>
      <c r="G48" s="18" t="s">
        <v>4</v>
      </c>
      <c r="H48" s="18" t="s">
        <v>5</v>
      </c>
    </row>
    <row r="49" spans="1:8" x14ac:dyDescent="0.2">
      <c r="A49" s="19">
        <v>37622</v>
      </c>
      <c r="B49" s="20">
        <v>9534.2000000000007</v>
      </c>
      <c r="C49" s="21">
        <v>38353</v>
      </c>
      <c r="D49" s="20">
        <v>10956.9</v>
      </c>
      <c r="E49" s="21">
        <v>39083</v>
      </c>
      <c r="F49" s="20">
        <v>11721.8</v>
      </c>
      <c r="G49" s="21">
        <v>39814</v>
      </c>
      <c r="H49" s="20">
        <v>9773.7999999999993</v>
      </c>
    </row>
    <row r="50" spans="1:8" x14ac:dyDescent="0.2">
      <c r="A50" s="19">
        <v>37653</v>
      </c>
      <c r="B50" s="20">
        <v>7349.8</v>
      </c>
      <c r="C50" s="21">
        <v>38384</v>
      </c>
      <c r="D50" s="20">
        <v>9907.6</v>
      </c>
      <c r="E50" s="21">
        <v>39114</v>
      </c>
      <c r="F50" s="20">
        <v>9256.7999999999993</v>
      </c>
      <c r="G50" s="21">
        <v>39845</v>
      </c>
      <c r="H50" s="20">
        <v>9177</v>
      </c>
    </row>
    <row r="51" spans="1:8" x14ac:dyDescent="0.2">
      <c r="A51" s="19">
        <v>37681</v>
      </c>
      <c r="B51" s="20">
        <v>8688.6</v>
      </c>
      <c r="C51" s="21">
        <v>38412</v>
      </c>
      <c r="D51" s="20">
        <v>8307.2000000000007</v>
      </c>
      <c r="E51" s="21">
        <v>39142</v>
      </c>
      <c r="F51" s="20">
        <v>7756.6</v>
      </c>
      <c r="G51" s="21">
        <v>39873</v>
      </c>
      <c r="H51" s="20">
        <v>11080.6</v>
      </c>
    </row>
    <row r="52" spans="1:8" x14ac:dyDescent="0.2">
      <c r="A52" s="19">
        <v>37712</v>
      </c>
      <c r="B52" s="20">
        <v>7298.3</v>
      </c>
      <c r="C52" s="21">
        <v>38443</v>
      </c>
      <c r="D52" s="20">
        <v>10190.4</v>
      </c>
      <c r="E52" s="21">
        <v>39173</v>
      </c>
      <c r="F52" s="20">
        <v>9116.2999999999993</v>
      </c>
      <c r="G52" s="21">
        <v>39904</v>
      </c>
      <c r="H52" s="20">
        <v>9335.9</v>
      </c>
    </row>
    <row r="53" spans="1:8" x14ac:dyDescent="0.2">
      <c r="A53" s="19">
        <v>37742</v>
      </c>
      <c r="B53" s="20">
        <v>6363.3</v>
      </c>
      <c r="C53" s="21">
        <v>38473</v>
      </c>
      <c r="D53" s="20">
        <v>7017.4</v>
      </c>
      <c r="E53" s="21">
        <v>39203</v>
      </c>
      <c r="F53" s="20">
        <v>9770.7999999999993</v>
      </c>
      <c r="G53" s="21">
        <v>39934</v>
      </c>
      <c r="H53" s="20">
        <v>9405.7999999999993</v>
      </c>
    </row>
    <row r="54" spans="1:8" x14ac:dyDescent="0.2">
      <c r="A54" s="19">
        <v>37773</v>
      </c>
      <c r="B54" s="20">
        <v>6637</v>
      </c>
      <c r="C54" s="21">
        <v>38504</v>
      </c>
      <c r="D54" s="20">
        <v>6556.5</v>
      </c>
      <c r="E54" s="21">
        <v>39234</v>
      </c>
      <c r="F54" s="20">
        <v>7402.5</v>
      </c>
      <c r="G54" s="21">
        <v>39965</v>
      </c>
      <c r="H54" s="20">
        <v>8498.1</v>
      </c>
    </row>
    <row r="55" spans="1:8" x14ac:dyDescent="0.2">
      <c r="A55" s="19">
        <v>37803</v>
      </c>
      <c r="B55" s="20">
        <v>10056.799999999999</v>
      </c>
      <c r="C55" s="21">
        <v>38534</v>
      </c>
      <c r="D55" s="20">
        <v>7773.8</v>
      </c>
      <c r="E55" s="21">
        <v>39264</v>
      </c>
      <c r="F55" s="20">
        <v>9171.7000000000007</v>
      </c>
      <c r="G55" s="21">
        <v>39995</v>
      </c>
      <c r="H55" s="20">
        <v>9936.6</v>
      </c>
    </row>
    <row r="56" spans="1:8" x14ac:dyDescent="0.2">
      <c r="A56" s="19">
        <v>37834</v>
      </c>
      <c r="B56" s="20">
        <v>7765.8</v>
      </c>
      <c r="C56" s="21">
        <v>38565</v>
      </c>
      <c r="D56" s="20">
        <v>10741</v>
      </c>
      <c r="E56" s="21">
        <v>39295</v>
      </c>
      <c r="F56" s="20">
        <v>12265</v>
      </c>
      <c r="G56" s="21">
        <v>40026</v>
      </c>
      <c r="H56" s="20">
        <v>9343.7999999999993</v>
      </c>
    </row>
    <row r="57" spans="1:8" x14ac:dyDescent="0.2">
      <c r="A57" s="19">
        <v>37865</v>
      </c>
      <c r="B57" s="20">
        <v>8338.2000000000007</v>
      </c>
      <c r="C57" s="21">
        <v>38596</v>
      </c>
      <c r="D57" s="20">
        <v>8705.5</v>
      </c>
      <c r="E57" s="21">
        <v>39326</v>
      </c>
      <c r="F57" s="20">
        <v>8932.4</v>
      </c>
      <c r="G57" s="21">
        <v>40057</v>
      </c>
      <c r="H57" s="20">
        <v>10933.6</v>
      </c>
    </row>
    <row r="58" spans="1:8" x14ac:dyDescent="0.2">
      <c r="A58" s="19">
        <v>37895</v>
      </c>
      <c r="B58" s="20">
        <v>10577.8</v>
      </c>
      <c r="C58" s="21">
        <v>38626</v>
      </c>
      <c r="D58" s="20">
        <v>11523.2</v>
      </c>
      <c r="E58" s="21">
        <v>39356</v>
      </c>
      <c r="F58" s="20">
        <v>9753.2999999999993</v>
      </c>
      <c r="G58" s="21">
        <v>40087</v>
      </c>
      <c r="H58" s="20">
        <v>12438.9</v>
      </c>
    </row>
    <row r="59" spans="1:8" x14ac:dyDescent="0.2">
      <c r="A59" s="19">
        <v>37926</v>
      </c>
      <c r="B59" s="20">
        <v>9404.5</v>
      </c>
      <c r="C59" s="21">
        <v>38657</v>
      </c>
      <c r="D59" s="20">
        <v>9217.2000000000007</v>
      </c>
      <c r="E59" s="21">
        <v>39387</v>
      </c>
      <c r="F59" s="20">
        <v>13655.5</v>
      </c>
      <c r="G59" s="20"/>
      <c r="H59" s="20"/>
    </row>
    <row r="60" spans="1:8" x14ac:dyDescent="0.2">
      <c r="A60" s="19">
        <v>37956</v>
      </c>
      <c r="B60" s="20">
        <v>9366.2000000000007</v>
      </c>
      <c r="C60" s="21">
        <v>38687</v>
      </c>
      <c r="D60" s="20">
        <v>9853.5</v>
      </c>
      <c r="E60" s="21">
        <v>39417</v>
      </c>
      <c r="F60" s="20">
        <v>10950.8</v>
      </c>
      <c r="G60" s="20"/>
      <c r="H60" s="20"/>
    </row>
    <row r="61" spans="1:8" x14ac:dyDescent="0.2">
      <c r="A61" s="19">
        <v>37987</v>
      </c>
      <c r="B61" s="20">
        <v>10598.4</v>
      </c>
      <c r="C61" s="21">
        <v>38718</v>
      </c>
      <c r="D61" s="20">
        <v>10878.6</v>
      </c>
      <c r="E61" s="21">
        <v>39448</v>
      </c>
      <c r="F61" s="20">
        <v>9780.2999999999993</v>
      </c>
      <c r="G61" s="22"/>
      <c r="H61" s="22"/>
    </row>
    <row r="62" spans="1:8" x14ac:dyDescent="0.2">
      <c r="A62" s="19">
        <v>38018</v>
      </c>
      <c r="B62" s="20">
        <v>8200.4</v>
      </c>
      <c r="C62" s="21">
        <v>38749</v>
      </c>
      <c r="D62" s="20">
        <v>8633</v>
      </c>
      <c r="E62" s="21">
        <v>39479</v>
      </c>
      <c r="F62" s="20">
        <v>10032.9</v>
      </c>
      <c r="G62" s="22"/>
      <c r="H62" s="22"/>
    </row>
    <row r="63" spans="1:8" x14ac:dyDescent="0.2">
      <c r="A63" s="19">
        <v>38047</v>
      </c>
      <c r="B63" s="20">
        <v>7674.8</v>
      </c>
      <c r="C63" s="21">
        <v>38777</v>
      </c>
      <c r="D63" s="20">
        <v>7897.7</v>
      </c>
      <c r="E63" s="21">
        <v>39508</v>
      </c>
      <c r="F63" s="20">
        <v>9301</v>
      </c>
      <c r="G63" s="22"/>
      <c r="H63" s="22"/>
    </row>
    <row r="64" spans="1:8" x14ac:dyDescent="0.2">
      <c r="A64" s="19">
        <v>38078</v>
      </c>
      <c r="B64" s="20">
        <v>7530.4</v>
      </c>
      <c r="C64" s="21">
        <v>38808</v>
      </c>
      <c r="D64" s="20">
        <v>8556.5</v>
      </c>
      <c r="E64" s="21">
        <v>39539</v>
      </c>
      <c r="F64" s="20">
        <v>9151.2999999999993</v>
      </c>
      <c r="G64" s="22"/>
      <c r="H64" s="22"/>
    </row>
    <row r="65" spans="1:10" x14ac:dyDescent="0.2">
      <c r="A65" s="19">
        <v>38108</v>
      </c>
      <c r="B65" s="20">
        <v>9010</v>
      </c>
      <c r="C65" s="21">
        <v>38838</v>
      </c>
      <c r="D65" s="20">
        <v>8977.9</v>
      </c>
      <c r="E65" s="21">
        <v>39569</v>
      </c>
      <c r="F65" s="20">
        <v>9733.7000000000007</v>
      </c>
      <c r="G65" s="22"/>
      <c r="H65" s="22"/>
    </row>
    <row r="66" spans="1:10" x14ac:dyDescent="0.2">
      <c r="A66" s="19">
        <v>38139</v>
      </c>
      <c r="B66" s="20">
        <v>6931.7</v>
      </c>
      <c r="C66" s="21">
        <v>38869</v>
      </c>
      <c r="D66" s="20">
        <v>7319.4</v>
      </c>
      <c r="E66" s="21">
        <v>39600</v>
      </c>
      <c r="F66" s="20">
        <v>7932</v>
      </c>
      <c r="G66" s="22"/>
      <c r="H66" s="22"/>
    </row>
    <row r="67" spans="1:10" x14ac:dyDescent="0.2">
      <c r="A67" s="19">
        <v>38169</v>
      </c>
      <c r="B67" s="20">
        <v>8390.2999999999993</v>
      </c>
      <c r="C67" s="21">
        <v>38899</v>
      </c>
      <c r="D67" s="20">
        <v>10153.299999999999</v>
      </c>
      <c r="E67" s="21">
        <v>39630</v>
      </c>
      <c r="F67" s="20">
        <v>9040.5</v>
      </c>
      <c r="G67" s="22"/>
      <c r="H67" s="22"/>
    </row>
    <row r="68" spans="1:10" x14ac:dyDescent="0.2">
      <c r="A68" s="19">
        <v>38200</v>
      </c>
      <c r="B68" s="20">
        <v>11254.5</v>
      </c>
      <c r="C68" s="21">
        <v>38930</v>
      </c>
      <c r="D68" s="20">
        <v>8914.5</v>
      </c>
      <c r="E68" s="21">
        <v>39661</v>
      </c>
      <c r="F68" s="20">
        <v>12256.8</v>
      </c>
      <c r="G68" s="22"/>
      <c r="H68" s="22"/>
    </row>
    <row r="69" spans="1:10" x14ac:dyDescent="0.2">
      <c r="A69" s="19">
        <v>38231</v>
      </c>
      <c r="B69" s="20">
        <v>9284.5</v>
      </c>
      <c r="C69" s="21">
        <v>38961</v>
      </c>
      <c r="D69" s="20">
        <v>9093.2000000000007</v>
      </c>
      <c r="E69" s="21">
        <v>39692</v>
      </c>
      <c r="F69" s="20">
        <v>10007.200000000001</v>
      </c>
      <c r="G69" s="22"/>
      <c r="H69" s="22"/>
    </row>
    <row r="70" spans="1:10" x14ac:dyDescent="0.2">
      <c r="A70" s="19">
        <v>38261</v>
      </c>
      <c r="B70" s="20">
        <v>8683.1</v>
      </c>
      <c r="C70" s="21">
        <v>38991</v>
      </c>
      <c r="D70" s="20">
        <v>11027</v>
      </c>
      <c r="E70" s="21">
        <v>39722</v>
      </c>
      <c r="F70" s="20">
        <v>9397.9</v>
      </c>
      <c r="G70" s="22"/>
      <c r="H70" s="22"/>
    </row>
    <row r="71" spans="1:10" x14ac:dyDescent="0.2">
      <c r="A71" s="19">
        <v>38292</v>
      </c>
      <c r="B71" s="20">
        <v>12204.8</v>
      </c>
      <c r="C71" s="21">
        <v>39022</v>
      </c>
      <c r="D71" s="20">
        <v>10570.3</v>
      </c>
      <c r="E71" s="21">
        <v>39753</v>
      </c>
      <c r="F71" s="20">
        <v>10667.2</v>
      </c>
      <c r="G71" s="22"/>
      <c r="H71" s="22"/>
    </row>
    <row r="72" spans="1:10" ht="13.5" thickBot="1" x14ac:dyDescent="0.25">
      <c r="A72" s="23">
        <v>38322</v>
      </c>
      <c r="B72" s="12">
        <v>9912.9</v>
      </c>
      <c r="C72" s="24">
        <v>39052</v>
      </c>
      <c r="D72" s="12">
        <v>10025.6</v>
      </c>
      <c r="E72" s="24">
        <v>39783</v>
      </c>
      <c r="F72" s="12">
        <v>13673.7</v>
      </c>
      <c r="G72" s="25"/>
      <c r="H72" s="25"/>
    </row>
    <row r="73" spans="1:10" ht="13.5" thickBot="1" x14ac:dyDescent="0.25">
      <c r="A73" s="49"/>
    </row>
    <row r="74" spans="1:10" ht="13.5" thickBot="1" x14ac:dyDescent="0.25">
      <c r="A74" s="17" t="s">
        <v>7</v>
      </c>
      <c r="B74" s="18" t="s">
        <v>5</v>
      </c>
      <c r="C74" s="18" t="s">
        <v>7</v>
      </c>
      <c r="D74" s="18" t="s">
        <v>5</v>
      </c>
      <c r="E74" s="18" t="s">
        <v>7</v>
      </c>
      <c r="F74" s="18" t="s">
        <v>5</v>
      </c>
      <c r="G74" s="18" t="s">
        <v>7</v>
      </c>
      <c r="H74" s="18" t="s">
        <v>5</v>
      </c>
      <c r="I74" s="2" t="s">
        <v>7</v>
      </c>
      <c r="J74" s="2" t="s">
        <v>5</v>
      </c>
    </row>
    <row r="75" spans="1:10" x14ac:dyDescent="0.2">
      <c r="A75" s="19">
        <v>29221</v>
      </c>
      <c r="B75" s="20">
        <v>464</v>
      </c>
      <c r="C75" s="21">
        <v>30498</v>
      </c>
      <c r="D75" s="20">
        <v>1520</v>
      </c>
      <c r="E75" s="21">
        <v>31778</v>
      </c>
      <c r="F75" s="20">
        <v>814</v>
      </c>
      <c r="G75" s="21">
        <v>33055</v>
      </c>
      <c r="H75" s="20">
        <v>2439</v>
      </c>
      <c r="I75" s="26">
        <v>34335</v>
      </c>
      <c r="J75" s="5">
        <v>1041</v>
      </c>
    </row>
    <row r="76" spans="1:10" x14ac:dyDescent="0.2">
      <c r="A76" s="19">
        <v>29252</v>
      </c>
      <c r="B76" s="20">
        <v>675</v>
      </c>
      <c r="C76" s="21">
        <v>30529</v>
      </c>
      <c r="D76" s="20">
        <v>1708</v>
      </c>
      <c r="E76" s="21">
        <v>31809</v>
      </c>
      <c r="F76" s="20">
        <v>1150</v>
      </c>
      <c r="G76" s="21">
        <v>33086</v>
      </c>
      <c r="H76" s="20">
        <v>2353</v>
      </c>
      <c r="I76" s="26">
        <v>34366</v>
      </c>
      <c r="J76" s="5">
        <v>1728</v>
      </c>
    </row>
    <row r="77" spans="1:10" x14ac:dyDescent="0.2">
      <c r="A77" s="19">
        <v>29281</v>
      </c>
      <c r="B77" s="20">
        <v>703</v>
      </c>
      <c r="C77" s="21">
        <v>30560</v>
      </c>
      <c r="D77" s="20">
        <v>1151</v>
      </c>
      <c r="E77" s="21">
        <v>31837</v>
      </c>
      <c r="F77" s="20">
        <v>1225</v>
      </c>
      <c r="G77" s="21">
        <v>33117</v>
      </c>
      <c r="H77" s="20">
        <v>2230</v>
      </c>
      <c r="I77" s="26">
        <v>34394</v>
      </c>
      <c r="J77" s="5">
        <v>2201</v>
      </c>
    </row>
    <row r="78" spans="1:10" x14ac:dyDescent="0.2">
      <c r="A78" s="19">
        <v>29312</v>
      </c>
      <c r="B78" s="20">
        <v>887</v>
      </c>
      <c r="C78" s="21">
        <v>30590</v>
      </c>
      <c r="D78" s="20">
        <v>934</v>
      </c>
      <c r="E78" s="21">
        <v>31868</v>
      </c>
      <c r="F78" s="20">
        <v>1691</v>
      </c>
      <c r="G78" s="21">
        <v>33147</v>
      </c>
      <c r="H78" s="20">
        <v>1852</v>
      </c>
      <c r="I78" s="26">
        <v>34425</v>
      </c>
      <c r="J78" s="5">
        <v>2455</v>
      </c>
    </row>
    <row r="79" spans="1:10" x14ac:dyDescent="0.2">
      <c r="A79" s="19">
        <v>29342</v>
      </c>
      <c r="B79" s="20">
        <v>1139</v>
      </c>
      <c r="C79" s="21">
        <v>30621</v>
      </c>
      <c r="D79" s="20">
        <v>1159</v>
      </c>
      <c r="E79" s="21">
        <v>31898</v>
      </c>
      <c r="F79" s="20">
        <v>1759</v>
      </c>
      <c r="G79" s="21">
        <v>33178</v>
      </c>
      <c r="H79" s="20">
        <v>2147</v>
      </c>
      <c r="I79" s="26">
        <v>34455</v>
      </c>
      <c r="J79" s="5">
        <v>2204</v>
      </c>
    </row>
    <row r="80" spans="1:10" x14ac:dyDescent="0.2">
      <c r="A80" s="19">
        <v>29373</v>
      </c>
      <c r="B80" s="20">
        <v>1077</v>
      </c>
      <c r="C80" s="21">
        <v>30651</v>
      </c>
      <c r="D80" s="20">
        <v>1209</v>
      </c>
      <c r="E80" s="21">
        <v>31929</v>
      </c>
      <c r="F80" s="20">
        <v>1754</v>
      </c>
      <c r="G80" s="21">
        <v>33208</v>
      </c>
      <c r="H80" s="20">
        <v>2286</v>
      </c>
      <c r="I80" s="26">
        <v>34486</v>
      </c>
      <c r="J80" s="5">
        <v>2660</v>
      </c>
    </row>
    <row r="81" spans="1:10" x14ac:dyDescent="0.2">
      <c r="A81" s="19">
        <v>29403</v>
      </c>
      <c r="B81" s="20">
        <v>1318</v>
      </c>
      <c r="C81" s="21">
        <v>30682</v>
      </c>
      <c r="D81" s="20">
        <v>699</v>
      </c>
      <c r="E81" s="21">
        <v>31959</v>
      </c>
      <c r="F81" s="20">
        <v>2100</v>
      </c>
      <c r="G81" s="21">
        <v>33239</v>
      </c>
      <c r="H81" s="20">
        <v>1007</v>
      </c>
      <c r="I81" s="26">
        <v>34516</v>
      </c>
      <c r="J81" s="5">
        <v>3670</v>
      </c>
    </row>
    <row r="82" spans="1:10" x14ac:dyDescent="0.2">
      <c r="A82" s="19">
        <v>29434</v>
      </c>
      <c r="B82" s="20">
        <v>1260</v>
      </c>
      <c r="C82" s="21">
        <v>30713</v>
      </c>
      <c r="D82" s="20">
        <v>830</v>
      </c>
      <c r="E82" s="21">
        <v>31990</v>
      </c>
      <c r="F82" s="20">
        <v>2062</v>
      </c>
      <c r="G82" s="21">
        <v>33270</v>
      </c>
      <c r="H82" s="20">
        <v>1665</v>
      </c>
      <c r="I82" s="26">
        <v>34547</v>
      </c>
      <c r="J82" s="5">
        <v>2665</v>
      </c>
    </row>
    <row r="83" spans="1:10" x14ac:dyDescent="0.2">
      <c r="A83" s="19">
        <v>29465</v>
      </c>
      <c r="B83" s="20">
        <v>1120</v>
      </c>
      <c r="C83" s="21">
        <v>30742</v>
      </c>
      <c r="D83" s="20">
        <v>996</v>
      </c>
      <c r="E83" s="21">
        <v>32021</v>
      </c>
      <c r="F83" s="20">
        <v>2012</v>
      </c>
      <c r="G83" s="21">
        <v>33298</v>
      </c>
      <c r="H83" s="20">
        <v>1642</v>
      </c>
      <c r="I83" s="26">
        <v>34578</v>
      </c>
      <c r="J83" s="5">
        <v>2639</v>
      </c>
    </row>
    <row r="84" spans="1:10" x14ac:dyDescent="0.2">
      <c r="A84" s="19">
        <v>29495</v>
      </c>
      <c r="B84" s="20">
        <v>963</v>
      </c>
      <c r="C84" s="21">
        <v>30773</v>
      </c>
      <c r="D84" s="20">
        <v>1124</v>
      </c>
      <c r="E84" s="21">
        <v>32051</v>
      </c>
      <c r="F84" s="20">
        <v>1897</v>
      </c>
      <c r="G84" s="21">
        <v>33329</v>
      </c>
      <c r="H84" s="20">
        <v>1518</v>
      </c>
      <c r="I84" s="26">
        <v>34608</v>
      </c>
      <c r="J84" s="5">
        <v>2226</v>
      </c>
    </row>
    <row r="85" spans="1:10" x14ac:dyDescent="0.2">
      <c r="A85" s="19">
        <v>29526</v>
      </c>
      <c r="B85" s="20">
        <v>996</v>
      </c>
      <c r="C85" s="21">
        <v>30803</v>
      </c>
      <c r="D85" s="20">
        <v>1458</v>
      </c>
      <c r="E85" s="21">
        <v>32082</v>
      </c>
      <c r="F85" s="20">
        <v>1964</v>
      </c>
      <c r="G85" s="21">
        <v>33359</v>
      </c>
      <c r="H85" s="20">
        <v>1831</v>
      </c>
      <c r="I85" s="26">
        <v>34639</v>
      </c>
      <c r="J85" s="5">
        <v>2586</v>
      </c>
    </row>
    <row r="86" spans="1:10" x14ac:dyDescent="0.2">
      <c r="A86" s="19">
        <v>29556</v>
      </c>
      <c r="B86" s="20">
        <v>960</v>
      </c>
      <c r="C86" s="21">
        <v>30834</v>
      </c>
      <c r="D86" s="20">
        <v>1270</v>
      </c>
      <c r="E86" s="21">
        <v>32112</v>
      </c>
      <c r="F86" s="20">
        <v>2186</v>
      </c>
      <c r="G86" s="21">
        <v>33390</v>
      </c>
      <c r="H86" s="20">
        <v>2207</v>
      </c>
      <c r="I86" s="26">
        <v>34669</v>
      </c>
      <c r="J86" s="5">
        <v>2684</v>
      </c>
    </row>
    <row r="87" spans="1:10" x14ac:dyDescent="0.2">
      <c r="A87" s="19">
        <v>29587</v>
      </c>
      <c r="B87" s="20">
        <v>530</v>
      </c>
      <c r="C87" s="21">
        <v>30864</v>
      </c>
      <c r="D87" s="20">
        <v>1753</v>
      </c>
      <c r="E87" s="21">
        <v>32143</v>
      </c>
      <c r="F87" s="20">
        <v>966</v>
      </c>
      <c r="G87" s="21">
        <v>33420</v>
      </c>
      <c r="H87" s="20">
        <v>2822</v>
      </c>
      <c r="I87" s="26">
        <v>34700</v>
      </c>
      <c r="J87" s="5">
        <v>1185</v>
      </c>
    </row>
    <row r="88" spans="1:10" x14ac:dyDescent="0.2">
      <c r="A88" s="19">
        <v>29618</v>
      </c>
      <c r="B88" s="20">
        <v>883</v>
      </c>
      <c r="C88" s="21">
        <v>30895</v>
      </c>
      <c r="D88" s="20">
        <v>2258</v>
      </c>
      <c r="E88" s="21">
        <v>32174</v>
      </c>
      <c r="F88" s="20">
        <v>1549</v>
      </c>
      <c r="G88" s="21">
        <v>33451</v>
      </c>
      <c r="H88" s="20">
        <v>2393</v>
      </c>
      <c r="I88" s="26">
        <v>34731</v>
      </c>
      <c r="J88" s="5">
        <v>1749</v>
      </c>
    </row>
    <row r="89" spans="1:10" x14ac:dyDescent="0.2">
      <c r="A89" s="19">
        <v>29646</v>
      </c>
      <c r="B89" s="20">
        <v>894</v>
      </c>
      <c r="C89" s="21">
        <v>30926</v>
      </c>
      <c r="D89" s="20">
        <v>1208</v>
      </c>
      <c r="E89" s="21">
        <v>32203</v>
      </c>
      <c r="F89" s="20">
        <v>1538</v>
      </c>
      <c r="G89" s="21">
        <v>33482</v>
      </c>
      <c r="H89" s="20">
        <v>2306</v>
      </c>
      <c r="I89" s="26">
        <v>34759</v>
      </c>
      <c r="J89" s="5">
        <v>2459</v>
      </c>
    </row>
    <row r="90" spans="1:10" x14ac:dyDescent="0.2">
      <c r="A90" s="19">
        <v>29677</v>
      </c>
      <c r="B90" s="20">
        <v>1045</v>
      </c>
      <c r="C90" s="21">
        <v>30956</v>
      </c>
      <c r="D90" s="20">
        <v>1241</v>
      </c>
      <c r="E90" s="21">
        <v>32234</v>
      </c>
      <c r="F90" s="20">
        <v>1612</v>
      </c>
      <c r="G90" s="21">
        <v>33512</v>
      </c>
      <c r="H90" s="20">
        <v>1785</v>
      </c>
      <c r="I90" s="26">
        <v>34790</v>
      </c>
      <c r="J90" s="5">
        <v>2618</v>
      </c>
    </row>
    <row r="91" spans="1:10" x14ac:dyDescent="0.2">
      <c r="A91" s="19">
        <v>29707</v>
      </c>
      <c r="B91" s="20">
        <v>1199</v>
      </c>
      <c r="C91" s="21">
        <v>30987</v>
      </c>
      <c r="D91" s="20">
        <v>1265</v>
      </c>
      <c r="E91" s="21">
        <v>32264</v>
      </c>
      <c r="F91" s="20">
        <v>2078</v>
      </c>
      <c r="G91" s="21">
        <v>33543</v>
      </c>
      <c r="H91" s="20">
        <v>2047</v>
      </c>
      <c r="I91" s="26">
        <v>34820</v>
      </c>
      <c r="J91" s="5">
        <v>2585</v>
      </c>
    </row>
    <row r="92" spans="1:10" x14ac:dyDescent="0.2">
      <c r="A92" s="19">
        <v>29738</v>
      </c>
      <c r="B92" s="20">
        <v>1287</v>
      </c>
      <c r="C92" s="21">
        <v>31017</v>
      </c>
      <c r="D92" s="20">
        <v>1828</v>
      </c>
      <c r="E92" s="21">
        <v>32295</v>
      </c>
      <c r="F92" s="20">
        <v>2137</v>
      </c>
      <c r="G92" s="21">
        <v>33573</v>
      </c>
      <c r="H92" s="20">
        <v>2171</v>
      </c>
      <c r="I92" s="26">
        <v>34851</v>
      </c>
      <c r="J92" s="5">
        <v>3310</v>
      </c>
    </row>
    <row r="93" spans="1:10" x14ac:dyDescent="0.2">
      <c r="A93" s="19">
        <v>29768</v>
      </c>
      <c r="B93" s="20">
        <v>1565</v>
      </c>
      <c r="C93" s="21">
        <v>31048</v>
      </c>
      <c r="D93" s="20">
        <v>809</v>
      </c>
      <c r="E93" s="21">
        <v>32325</v>
      </c>
      <c r="F93" s="20">
        <v>2907</v>
      </c>
      <c r="G93" s="21">
        <v>33604</v>
      </c>
      <c r="H93" s="20">
        <v>1212</v>
      </c>
      <c r="I93" s="26">
        <v>34881</v>
      </c>
      <c r="J93" s="5">
        <v>3923</v>
      </c>
    </row>
    <row r="94" spans="1:10" x14ac:dyDescent="0.2">
      <c r="A94" s="19">
        <v>29799</v>
      </c>
      <c r="B94" s="20">
        <v>1577</v>
      </c>
      <c r="C94" s="21">
        <v>31079</v>
      </c>
      <c r="D94" s="20">
        <v>997</v>
      </c>
      <c r="E94" s="21">
        <v>32356</v>
      </c>
      <c r="F94" s="20">
        <v>2249</v>
      </c>
      <c r="G94" s="21">
        <v>33635</v>
      </c>
      <c r="H94" s="20">
        <v>1335</v>
      </c>
      <c r="I94" s="5"/>
      <c r="J94" s="5"/>
    </row>
    <row r="95" spans="1:10" x14ac:dyDescent="0.2">
      <c r="A95" s="19">
        <v>29830</v>
      </c>
      <c r="B95" s="20">
        <v>1076</v>
      </c>
      <c r="C95" s="21">
        <v>31107</v>
      </c>
      <c r="D95" s="20">
        <v>1164</v>
      </c>
      <c r="E95" s="21">
        <v>32387</v>
      </c>
      <c r="F95" s="20">
        <v>1883</v>
      </c>
      <c r="G95" s="21">
        <v>33664</v>
      </c>
      <c r="H95" s="20">
        <v>2011</v>
      </c>
      <c r="I95" s="5"/>
      <c r="J95" s="5"/>
    </row>
    <row r="96" spans="1:10" x14ac:dyDescent="0.2">
      <c r="A96" s="19">
        <v>29860</v>
      </c>
      <c r="B96" s="20">
        <v>918</v>
      </c>
      <c r="C96" s="21">
        <v>31138</v>
      </c>
      <c r="D96" s="20">
        <v>1205</v>
      </c>
      <c r="E96" s="21">
        <v>32417</v>
      </c>
      <c r="F96" s="20">
        <v>1739</v>
      </c>
      <c r="G96" s="21">
        <v>33695</v>
      </c>
      <c r="H96" s="20">
        <v>1860</v>
      </c>
      <c r="I96" s="5"/>
      <c r="J96" s="5"/>
    </row>
    <row r="97" spans="1:10" x14ac:dyDescent="0.2">
      <c r="A97" s="19">
        <v>29891</v>
      </c>
      <c r="B97" s="20">
        <v>1008</v>
      </c>
      <c r="C97" s="21">
        <v>31168</v>
      </c>
      <c r="D97" s="20">
        <v>1538</v>
      </c>
      <c r="E97" s="21">
        <v>32448</v>
      </c>
      <c r="F97" s="20">
        <v>1828</v>
      </c>
      <c r="G97" s="21">
        <v>33725</v>
      </c>
      <c r="H97" s="20">
        <v>1954</v>
      </c>
      <c r="I97" s="5"/>
      <c r="J97" s="5"/>
    </row>
    <row r="98" spans="1:10" x14ac:dyDescent="0.2">
      <c r="A98" s="19">
        <v>29921</v>
      </c>
      <c r="B98" s="20">
        <v>1063</v>
      </c>
      <c r="C98" s="21">
        <v>31199</v>
      </c>
      <c r="D98" s="20">
        <v>1513</v>
      </c>
      <c r="E98" s="21">
        <v>32478</v>
      </c>
      <c r="F98" s="20">
        <v>1868</v>
      </c>
      <c r="G98" s="21">
        <v>33756</v>
      </c>
      <c r="H98" s="20">
        <v>2152</v>
      </c>
      <c r="I98" s="5"/>
      <c r="J98" s="5"/>
    </row>
    <row r="99" spans="1:10" x14ac:dyDescent="0.2">
      <c r="A99" s="19">
        <v>29952</v>
      </c>
      <c r="B99" s="20">
        <v>544</v>
      </c>
      <c r="C99" s="21">
        <v>31229</v>
      </c>
      <c r="D99" s="20">
        <v>1378</v>
      </c>
      <c r="E99" s="21">
        <v>32509</v>
      </c>
      <c r="F99" s="20">
        <v>1138</v>
      </c>
      <c r="G99" s="21">
        <v>33786</v>
      </c>
      <c r="H99" s="20">
        <v>2835</v>
      </c>
      <c r="I99" s="5"/>
      <c r="J99" s="5"/>
    </row>
    <row r="100" spans="1:10" x14ac:dyDescent="0.2">
      <c r="A100" s="19">
        <v>29983</v>
      </c>
      <c r="B100" s="20">
        <v>635</v>
      </c>
      <c r="C100" s="21">
        <v>31260</v>
      </c>
      <c r="D100" s="20">
        <v>2083</v>
      </c>
      <c r="E100" s="21">
        <v>32540</v>
      </c>
      <c r="F100" s="20">
        <v>1430</v>
      </c>
      <c r="G100" s="21">
        <v>33817</v>
      </c>
      <c r="H100" s="20">
        <v>2224</v>
      </c>
      <c r="I100" s="5"/>
      <c r="J100" s="5"/>
    </row>
    <row r="101" spans="1:10" x14ac:dyDescent="0.2">
      <c r="A101" s="19">
        <v>30011</v>
      </c>
      <c r="B101" s="20">
        <v>804</v>
      </c>
      <c r="C101" s="21">
        <v>31291</v>
      </c>
      <c r="D101" s="20">
        <v>1357</v>
      </c>
      <c r="E101" s="21">
        <v>32568</v>
      </c>
      <c r="F101" s="20">
        <v>1809</v>
      </c>
      <c r="G101" s="21">
        <v>33848</v>
      </c>
      <c r="H101" s="20">
        <v>2182</v>
      </c>
      <c r="I101" s="5"/>
      <c r="J101" s="5"/>
    </row>
    <row r="102" spans="1:10" x14ac:dyDescent="0.2">
      <c r="A102" s="19">
        <v>30042</v>
      </c>
      <c r="B102" s="20">
        <v>980</v>
      </c>
      <c r="C102" s="21">
        <v>31321</v>
      </c>
      <c r="D102" s="20">
        <v>1536</v>
      </c>
      <c r="E102" s="21">
        <v>32599</v>
      </c>
      <c r="F102" s="20">
        <v>1763</v>
      </c>
      <c r="G102" s="21">
        <v>33878</v>
      </c>
      <c r="H102" s="20">
        <v>1992</v>
      </c>
      <c r="I102" s="5"/>
      <c r="J102" s="5"/>
    </row>
    <row r="103" spans="1:10" x14ac:dyDescent="0.2">
      <c r="A103" s="19">
        <v>30072</v>
      </c>
      <c r="B103" s="20">
        <v>1018</v>
      </c>
      <c r="C103" s="21">
        <v>31352</v>
      </c>
      <c r="D103" s="20">
        <v>1526</v>
      </c>
      <c r="E103" s="21">
        <v>32629</v>
      </c>
      <c r="F103" s="20">
        <v>2200</v>
      </c>
      <c r="G103" s="21">
        <v>33909</v>
      </c>
      <c r="H103" s="20">
        <v>2389</v>
      </c>
      <c r="I103" s="5"/>
      <c r="J103" s="5"/>
    </row>
    <row r="104" spans="1:10" x14ac:dyDescent="0.2">
      <c r="A104" s="19">
        <v>30103</v>
      </c>
      <c r="B104" s="20">
        <v>1064</v>
      </c>
      <c r="C104" s="21">
        <v>31382</v>
      </c>
      <c r="D104" s="20">
        <v>1376</v>
      </c>
      <c r="E104" s="21">
        <v>32660</v>
      </c>
      <c r="F104" s="20">
        <v>2067</v>
      </c>
      <c r="G104" s="21">
        <v>33939</v>
      </c>
      <c r="H104" s="20">
        <v>2724</v>
      </c>
      <c r="I104" s="5"/>
      <c r="J104" s="5"/>
    </row>
    <row r="105" spans="1:10" x14ac:dyDescent="0.2">
      <c r="A105" s="19">
        <v>30133</v>
      </c>
      <c r="B105" s="20">
        <v>1404</v>
      </c>
      <c r="C105" s="21">
        <v>31413</v>
      </c>
      <c r="D105" s="20">
        <v>779</v>
      </c>
      <c r="E105" s="21">
        <v>32690</v>
      </c>
      <c r="F105" s="20">
        <v>2503</v>
      </c>
      <c r="G105" s="21">
        <v>33970</v>
      </c>
      <c r="H105" s="20">
        <v>891</v>
      </c>
      <c r="I105" s="5"/>
      <c r="J105" s="5"/>
    </row>
    <row r="106" spans="1:10" x14ac:dyDescent="0.2">
      <c r="A106" s="19">
        <v>30164</v>
      </c>
      <c r="B106" s="20">
        <v>1286</v>
      </c>
      <c r="C106" s="21">
        <v>31444</v>
      </c>
      <c r="D106" s="20">
        <v>1005</v>
      </c>
      <c r="E106" s="21">
        <v>32721</v>
      </c>
      <c r="F106" s="20">
        <v>2141</v>
      </c>
      <c r="G106" s="21">
        <v>34001</v>
      </c>
      <c r="H106" s="20">
        <v>1247</v>
      </c>
      <c r="I106" s="5"/>
      <c r="J106" s="5"/>
    </row>
    <row r="107" spans="1:10" x14ac:dyDescent="0.2">
      <c r="A107" s="19">
        <v>30195</v>
      </c>
      <c r="B107" s="20">
        <v>1104</v>
      </c>
      <c r="C107" s="21">
        <v>31472</v>
      </c>
      <c r="D107" s="20">
        <v>1193</v>
      </c>
      <c r="E107" s="21">
        <v>32752</v>
      </c>
      <c r="F107" s="20">
        <v>2103</v>
      </c>
      <c r="G107" s="21">
        <v>34029</v>
      </c>
      <c r="H107" s="20">
        <v>2017</v>
      </c>
      <c r="I107" s="5"/>
      <c r="J107" s="5"/>
    </row>
    <row r="108" spans="1:10" x14ac:dyDescent="0.2">
      <c r="A108" s="19">
        <v>30225</v>
      </c>
      <c r="B108" s="20">
        <v>999</v>
      </c>
      <c r="C108" s="21">
        <v>31503</v>
      </c>
      <c r="D108" s="20">
        <v>1522</v>
      </c>
      <c r="E108" s="21">
        <v>32782</v>
      </c>
      <c r="F108" s="20">
        <v>1972</v>
      </c>
      <c r="G108" s="21">
        <v>34060</v>
      </c>
      <c r="H108" s="20">
        <v>2257</v>
      </c>
      <c r="I108" s="5"/>
      <c r="J108" s="5"/>
    </row>
    <row r="109" spans="1:10" x14ac:dyDescent="0.2">
      <c r="A109" s="19">
        <v>30256</v>
      </c>
      <c r="B109" s="20">
        <v>996</v>
      </c>
      <c r="C109" s="21">
        <v>31533</v>
      </c>
      <c r="D109" s="20">
        <v>1539</v>
      </c>
      <c r="E109" s="21">
        <v>32813</v>
      </c>
      <c r="F109" s="20">
        <v>2181</v>
      </c>
      <c r="G109" s="21">
        <v>34090</v>
      </c>
      <c r="H109" s="20">
        <v>2255</v>
      </c>
      <c r="I109" s="5"/>
      <c r="J109" s="5"/>
    </row>
    <row r="110" spans="1:10" x14ac:dyDescent="0.2">
      <c r="A110" s="19">
        <v>30286</v>
      </c>
      <c r="B110" s="20">
        <v>1015</v>
      </c>
      <c r="C110" s="21">
        <v>31564</v>
      </c>
      <c r="D110" s="20">
        <v>1546</v>
      </c>
      <c r="E110" s="21">
        <v>32843</v>
      </c>
      <c r="F110" s="20">
        <v>2344</v>
      </c>
      <c r="G110" s="21">
        <v>34121</v>
      </c>
      <c r="H110" s="20">
        <v>2255</v>
      </c>
      <c r="I110" s="5"/>
      <c r="J110" s="5"/>
    </row>
    <row r="111" spans="1:10" x14ac:dyDescent="0.2">
      <c r="A111" s="19">
        <v>30317</v>
      </c>
      <c r="B111" s="20">
        <v>615</v>
      </c>
      <c r="C111" s="21">
        <v>31594</v>
      </c>
      <c r="D111" s="20">
        <v>2116</v>
      </c>
      <c r="E111" s="21">
        <v>32874</v>
      </c>
      <c r="F111" s="20">
        <v>970</v>
      </c>
      <c r="G111" s="21">
        <v>34151</v>
      </c>
      <c r="H111" s="20">
        <v>3057</v>
      </c>
      <c r="I111" s="5"/>
      <c r="J111" s="5"/>
    </row>
    <row r="112" spans="1:10" x14ac:dyDescent="0.2">
      <c r="A112" s="19">
        <v>30348</v>
      </c>
      <c r="B112" s="20">
        <v>722</v>
      </c>
      <c r="C112" s="21">
        <v>31625</v>
      </c>
      <c r="D112" s="20">
        <v>2326</v>
      </c>
      <c r="E112" s="21">
        <v>32905</v>
      </c>
      <c r="F112" s="20">
        <v>1199</v>
      </c>
      <c r="G112" s="21">
        <v>34182</v>
      </c>
      <c r="H112" s="20">
        <v>3330</v>
      </c>
      <c r="I112" s="5"/>
      <c r="J112" s="5"/>
    </row>
    <row r="113" spans="1:10" x14ac:dyDescent="0.2">
      <c r="A113" s="19">
        <v>30376</v>
      </c>
      <c r="B113" s="20">
        <v>832</v>
      </c>
      <c r="C113" s="21">
        <v>31656</v>
      </c>
      <c r="D113" s="20">
        <v>1596</v>
      </c>
      <c r="E113" s="21">
        <v>32933</v>
      </c>
      <c r="F113" s="20">
        <v>1718</v>
      </c>
      <c r="G113" s="21">
        <v>34213</v>
      </c>
      <c r="H113" s="20">
        <v>1896</v>
      </c>
      <c r="I113" s="5"/>
      <c r="J113" s="5"/>
    </row>
    <row r="114" spans="1:10" x14ac:dyDescent="0.2">
      <c r="A114" s="19">
        <v>30407</v>
      </c>
      <c r="B114" s="20">
        <v>977</v>
      </c>
      <c r="C114" s="21">
        <v>31686</v>
      </c>
      <c r="D114" s="20">
        <v>1356</v>
      </c>
      <c r="E114" s="21">
        <v>32964</v>
      </c>
      <c r="F114" s="20">
        <v>1683</v>
      </c>
      <c r="G114" s="21">
        <v>34243</v>
      </c>
      <c r="H114" s="20">
        <v>2096</v>
      </c>
      <c r="I114" s="5"/>
      <c r="J114" s="5"/>
    </row>
    <row r="115" spans="1:10" x14ac:dyDescent="0.2">
      <c r="A115" s="19">
        <v>30437</v>
      </c>
      <c r="B115" s="20">
        <v>1270</v>
      </c>
      <c r="C115" s="21">
        <v>31717</v>
      </c>
      <c r="D115" s="20">
        <v>1553</v>
      </c>
      <c r="E115" s="21">
        <v>32994</v>
      </c>
      <c r="F115" s="20">
        <v>2025</v>
      </c>
      <c r="G115" s="21">
        <v>34274</v>
      </c>
      <c r="H115" s="20">
        <v>2374</v>
      </c>
      <c r="I115" s="5"/>
      <c r="J115" s="5"/>
    </row>
    <row r="116" spans="1:10" ht="13.5" thickBot="1" x14ac:dyDescent="0.25">
      <c r="A116" s="23">
        <v>30468</v>
      </c>
      <c r="B116" s="12">
        <v>1437</v>
      </c>
      <c r="C116" s="24">
        <v>31747</v>
      </c>
      <c r="D116" s="12">
        <v>1613</v>
      </c>
      <c r="E116" s="24">
        <v>33025</v>
      </c>
      <c r="F116" s="12">
        <v>2051</v>
      </c>
      <c r="G116" s="24">
        <v>34304</v>
      </c>
      <c r="H116" s="12">
        <v>2535</v>
      </c>
      <c r="I116" s="6"/>
      <c r="J116" s="6"/>
    </row>
    <row r="117" spans="1:10" x14ac:dyDescent="0.2">
      <c r="A117" s="27"/>
    </row>
    <row r="118" spans="1:10" x14ac:dyDescent="0.2">
      <c r="A118" s="13"/>
    </row>
    <row r="119" spans="1:10" ht="13.5" thickBot="1" x14ac:dyDescent="0.25">
      <c r="A119" s="13"/>
    </row>
    <row r="120" spans="1:10" ht="13.5" thickBot="1" x14ac:dyDescent="0.25">
      <c r="A120" s="17" t="s">
        <v>7</v>
      </c>
      <c r="B120" s="18" t="s">
        <v>5</v>
      </c>
      <c r="C120" s="18" t="s">
        <v>7</v>
      </c>
      <c r="D120" s="18" t="s">
        <v>5</v>
      </c>
      <c r="E120" s="18" t="s">
        <v>7</v>
      </c>
      <c r="F120" s="18" t="s">
        <v>5</v>
      </c>
      <c r="G120" s="18" t="s">
        <v>7</v>
      </c>
      <c r="H120" s="18" t="s">
        <v>5</v>
      </c>
      <c r="I120" s="18" t="s">
        <v>7</v>
      </c>
      <c r="J120" s="18" t="s">
        <v>5</v>
      </c>
    </row>
    <row r="121" spans="1:10" x14ac:dyDescent="0.2">
      <c r="A121" s="28">
        <v>1</v>
      </c>
      <c r="B121" s="20">
        <v>45.9</v>
      </c>
      <c r="C121" s="20">
        <v>34</v>
      </c>
      <c r="D121" s="20">
        <v>35.6</v>
      </c>
      <c r="E121" s="20">
        <v>67</v>
      </c>
      <c r="F121" s="20">
        <v>64.7</v>
      </c>
      <c r="G121" s="20">
        <v>100</v>
      </c>
      <c r="H121" s="20">
        <v>61.1</v>
      </c>
      <c r="I121" s="20">
        <v>133</v>
      </c>
      <c r="J121" s="20">
        <v>64.2</v>
      </c>
    </row>
    <row r="122" spans="1:10" x14ac:dyDescent="0.2">
      <c r="A122" s="28">
        <v>2</v>
      </c>
      <c r="B122" s="20">
        <v>45.4</v>
      </c>
      <c r="C122" s="20">
        <v>35</v>
      </c>
      <c r="D122" s="20">
        <v>33.9</v>
      </c>
      <c r="E122" s="20">
        <v>68</v>
      </c>
      <c r="F122" s="20">
        <v>66.3</v>
      </c>
      <c r="G122" s="20">
        <v>101</v>
      </c>
      <c r="H122" s="20">
        <v>64.7</v>
      </c>
      <c r="I122" s="20">
        <v>134</v>
      </c>
      <c r="J122" s="20">
        <v>63.2</v>
      </c>
    </row>
    <row r="123" spans="1:10" x14ac:dyDescent="0.2">
      <c r="A123" s="28">
        <v>3</v>
      </c>
      <c r="B123" s="20">
        <v>42.8</v>
      </c>
      <c r="C123" s="20">
        <v>36</v>
      </c>
      <c r="D123" s="20">
        <v>35.200000000000003</v>
      </c>
      <c r="E123" s="20">
        <v>69</v>
      </c>
      <c r="F123" s="20">
        <v>63</v>
      </c>
      <c r="G123" s="20">
        <v>102</v>
      </c>
      <c r="H123" s="20">
        <v>65.099999999999994</v>
      </c>
      <c r="I123" s="20">
        <v>135</v>
      </c>
      <c r="J123" s="20">
        <v>62.1</v>
      </c>
    </row>
    <row r="124" spans="1:10" x14ac:dyDescent="0.2">
      <c r="A124" s="28">
        <v>4</v>
      </c>
      <c r="B124" s="20">
        <v>34.4</v>
      </c>
      <c r="C124" s="20">
        <v>37</v>
      </c>
      <c r="D124" s="20">
        <v>41.8</v>
      </c>
      <c r="E124" s="20">
        <v>70</v>
      </c>
      <c r="F124" s="20">
        <v>65.5</v>
      </c>
      <c r="G124" s="20">
        <v>103</v>
      </c>
      <c r="H124" s="20">
        <v>61.5</v>
      </c>
      <c r="I124" s="20">
        <v>136</v>
      </c>
      <c r="J124" s="20">
        <v>65.8</v>
      </c>
    </row>
    <row r="125" spans="1:10" x14ac:dyDescent="0.2">
      <c r="A125" s="28">
        <v>5</v>
      </c>
      <c r="B125" s="20">
        <v>31.9</v>
      </c>
      <c r="C125" s="20">
        <v>38</v>
      </c>
      <c r="D125" s="20">
        <v>42.4</v>
      </c>
      <c r="E125" s="20">
        <v>71</v>
      </c>
      <c r="F125" s="20">
        <v>70.599999999999994</v>
      </c>
      <c r="G125" s="20">
        <v>104</v>
      </c>
      <c r="H125" s="20">
        <v>64.2</v>
      </c>
      <c r="I125" s="20">
        <v>137</v>
      </c>
      <c r="J125" s="20">
        <v>73.7</v>
      </c>
    </row>
    <row r="126" spans="1:10" x14ac:dyDescent="0.2">
      <c r="A126" s="28">
        <v>6</v>
      </c>
      <c r="B126" s="20">
        <v>36.6</v>
      </c>
      <c r="C126" s="20">
        <v>39</v>
      </c>
      <c r="D126" s="20">
        <v>38.9</v>
      </c>
      <c r="E126" s="20">
        <v>72</v>
      </c>
      <c r="F126" s="20">
        <v>76</v>
      </c>
      <c r="G126" s="20">
        <v>105</v>
      </c>
      <c r="H126" s="20">
        <v>67.8</v>
      </c>
      <c r="I126" s="20">
        <v>138</v>
      </c>
      <c r="J126" s="20">
        <v>77.099999999999994</v>
      </c>
    </row>
    <row r="127" spans="1:10" x14ac:dyDescent="0.2">
      <c r="A127" s="28">
        <v>7</v>
      </c>
      <c r="B127" s="20">
        <v>39.200000000000003</v>
      </c>
      <c r="C127" s="20">
        <v>40</v>
      </c>
      <c r="D127" s="20">
        <v>42.1</v>
      </c>
      <c r="E127" s="20">
        <v>73</v>
      </c>
      <c r="F127" s="20">
        <v>80.099999999999994</v>
      </c>
      <c r="G127" s="20">
        <v>106</v>
      </c>
      <c r="H127" s="20">
        <v>66.8</v>
      </c>
      <c r="I127" s="20">
        <v>139</v>
      </c>
      <c r="J127" s="20">
        <v>76</v>
      </c>
    </row>
    <row r="128" spans="1:10" x14ac:dyDescent="0.2">
      <c r="A128" s="28">
        <v>8</v>
      </c>
      <c r="B128" s="20">
        <v>41.4</v>
      </c>
      <c r="C128" s="20">
        <v>41</v>
      </c>
      <c r="D128" s="20">
        <v>41.7</v>
      </c>
      <c r="E128" s="20">
        <v>74</v>
      </c>
      <c r="F128" s="20">
        <v>78.599999999999994</v>
      </c>
      <c r="G128" s="20">
        <v>107</v>
      </c>
      <c r="H128" s="20">
        <v>64.099999999999994</v>
      </c>
      <c r="I128" s="20">
        <v>140</v>
      </c>
      <c r="J128" s="20">
        <v>74.599999999999994</v>
      </c>
    </row>
    <row r="129" spans="1:10" x14ac:dyDescent="0.2">
      <c r="A129" s="28">
        <v>9</v>
      </c>
      <c r="B129" s="20">
        <v>40.299999999999997</v>
      </c>
      <c r="C129" s="20">
        <v>42</v>
      </c>
      <c r="D129" s="20">
        <v>39.200000000000003</v>
      </c>
      <c r="E129" s="20">
        <v>75</v>
      </c>
      <c r="F129" s="20">
        <v>78.3</v>
      </c>
      <c r="G129" s="20">
        <v>108</v>
      </c>
      <c r="H129" s="20">
        <v>66.400000000000006</v>
      </c>
      <c r="I129" s="20">
        <v>141</v>
      </c>
      <c r="J129" s="20">
        <v>70.599999999999994</v>
      </c>
    </row>
    <row r="130" spans="1:10" x14ac:dyDescent="0.2">
      <c r="A130" s="28">
        <v>10</v>
      </c>
      <c r="B130" s="20">
        <v>43.1</v>
      </c>
      <c r="C130" s="20">
        <v>43</v>
      </c>
      <c r="D130" s="20">
        <v>38.5</v>
      </c>
      <c r="E130" s="20">
        <v>76</v>
      </c>
      <c r="F130" s="20">
        <v>78.099999999999994</v>
      </c>
      <c r="G130" s="20">
        <v>109</v>
      </c>
      <c r="H130" s="20">
        <v>68</v>
      </c>
      <c r="I130" s="20">
        <v>142</v>
      </c>
      <c r="J130" s="20">
        <v>67.5</v>
      </c>
    </row>
    <row r="131" spans="1:10" x14ac:dyDescent="0.2">
      <c r="A131" s="28">
        <v>11</v>
      </c>
      <c r="B131" s="20">
        <v>43.2</v>
      </c>
      <c r="C131" s="20">
        <v>44</v>
      </c>
      <c r="D131" s="20">
        <v>42.5</v>
      </c>
      <c r="E131" s="20">
        <v>77</v>
      </c>
      <c r="F131" s="20">
        <v>73.599999999999994</v>
      </c>
      <c r="G131" s="20">
        <v>110</v>
      </c>
      <c r="H131" s="20">
        <v>71</v>
      </c>
      <c r="I131" s="20">
        <v>143</v>
      </c>
      <c r="J131" s="20">
        <v>67.900000000000006</v>
      </c>
    </row>
    <row r="132" spans="1:10" x14ac:dyDescent="0.2">
      <c r="A132" s="28">
        <v>12</v>
      </c>
      <c r="B132" s="20">
        <v>41.2</v>
      </c>
      <c r="C132" s="20">
        <v>45</v>
      </c>
      <c r="D132" s="20">
        <v>47.9</v>
      </c>
      <c r="E132" s="20">
        <v>78</v>
      </c>
      <c r="F132" s="20">
        <v>68.8</v>
      </c>
      <c r="G132" s="20">
        <v>111</v>
      </c>
      <c r="H132" s="20">
        <v>76.900000000000006</v>
      </c>
      <c r="I132" s="20">
        <v>144</v>
      </c>
      <c r="J132" s="20">
        <v>68.900000000000006</v>
      </c>
    </row>
    <row r="133" spans="1:10" x14ac:dyDescent="0.2">
      <c r="A133" s="28">
        <v>13</v>
      </c>
      <c r="B133" s="20">
        <v>38.4</v>
      </c>
      <c r="C133" s="20">
        <v>46</v>
      </c>
      <c r="D133" s="20">
        <v>48.6</v>
      </c>
      <c r="E133" s="20">
        <v>79</v>
      </c>
      <c r="F133" s="20">
        <v>64.400000000000006</v>
      </c>
      <c r="G133" s="20">
        <v>112</v>
      </c>
      <c r="H133" s="20">
        <v>84.1</v>
      </c>
      <c r="I133" s="20">
        <v>145</v>
      </c>
      <c r="J133" s="20">
        <v>67.8</v>
      </c>
    </row>
    <row r="134" spans="1:10" x14ac:dyDescent="0.2">
      <c r="A134" s="28">
        <v>14</v>
      </c>
      <c r="B134" s="20">
        <v>38.299999999999997</v>
      </c>
      <c r="C134" s="20">
        <v>47</v>
      </c>
      <c r="D134" s="20">
        <v>52</v>
      </c>
      <c r="E134" s="20">
        <v>80</v>
      </c>
      <c r="F134" s="20">
        <v>62.4</v>
      </c>
      <c r="G134" s="20">
        <v>113</v>
      </c>
      <c r="H134" s="20">
        <v>85.9</v>
      </c>
      <c r="I134" s="20">
        <v>146</v>
      </c>
      <c r="J134" s="20">
        <v>65.099999999999994</v>
      </c>
    </row>
    <row r="135" spans="1:10" x14ac:dyDescent="0.2">
      <c r="A135" s="28">
        <v>15</v>
      </c>
      <c r="B135" s="20">
        <v>41.9</v>
      </c>
      <c r="C135" s="20">
        <v>48</v>
      </c>
      <c r="D135" s="20">
        <v>53.5</v>
      </c>
      <c r="E135" s="20">
        <v>81</v>
      </c>
      <c r="F135" s="20">
        <v>61.1</v>
      </c>
      <c r="G135" s="20">
        <v>114</v>
      </c>
      <c r="H135" s="20">
        <v>85.2</v>
      </c>
      <c r="I135" s="20">
        <v>147</v>
      </c>
      <c r="J135" s="20">
        <v>65</v>
      </c>
    </row>
    <row r="136" spans="1:10" x14ac:dyDescent="0.2">
      <c r="A136" s="28">
        <v>16</v>
      </c>
      <c r="B136" s="20">
        <v>37.1</v>
      </c>
      <c r="C136" s="20">
        <v>49</v>
      </c>
      <c r="D136" s="20">
        <v>53.5</v>
      </c>
      <c r="E136" s="20">
        <v>82</v>
      </c>
      <c r="F136" s="20">
        <v>63.1</v>
      </c>
      <c r="G136" s="20">
        <v>115</v>
      </c>
      <c r="H136" s="20">
        <v>86.2</v>
      </c>
      <c r="I136" s="20">
        <v>148</v>
      </c>
      <c r="J136" s="20">
        <v>67.599999999999994</v>
      </c>
    </row>
    <row r="137" spans="1:10" x14ac:dyDescent="0.2">
      <c r="A137" s="28">
        <v>17</v>
      </c>
      <c r="B137" s="20">
        <v>34.5</v>
      </c>
      <c r="C137" s="20">
        <v>50</v>
      </c>
      <c r="D137" s="20">
        <v>52.9</v>
      </c>
      <c r="E137" s="20">
        <v>83</v>
      </c>
      <c r="F137" s="20">
        <v>65.3</v>
      </c>
      <c r="G137" s="20">
        <v>116</v>
      </c>
      <c r="H137" s="20">
        <v>85.7</v>
      </c>
      <c r="I137" s="20">
        <v>149</v>
      </c>
      <c r="J137" s="20">
        <v>67.900000000000006</v>
      </c>
    </row>
    <row r="138" spans="1:10" x14ac:dyDescent="0.2">
      <c r="A138" s="28">
        <v>18</v>
      </c>
      <c r="B138" s="20">
        <v>31.3</v>
      </c>
      <c r="C138" s="20">
        <v>51</v>
      </c>
      <c r="D138" s="20">
        <v>53.4</v>
      </c>
      <c r="E138" s="20">
        <v>84</v>
      </c>
      <c r="F138" s="20">
        <v>68.3</v>
      </c>
      <c r="G138" s="20">
        <v>117</v>
      </c>
      <c r="H138" s="20">
        <v>81.3</v>
      </c>
      <c r="I138" s="20">
        <v>150</v>
      </c>
      <c r="J138" s="20">
        <v>66.5</v>
      </c>
    </row>
    <row r="139" spans="1:10" x14ac:dyDescent="0.2">
      <c r="A139" s="28">
        <v>19</v>
      </c>
      <c r="B139" s="20">
        <v>30.2</v>
      </c>
      <c r="C139" s="20">
        <v>52</v>
      </c>
      <c r="D139" s="20">
        <v>52.8</v>
      </c>
      <c r="E139" s="20">
        <v>85</v>
      </c>
      <c r="F139" s="20">
        <v>72.5</v>
      </c>
      <c r="G139" s="20">
        <v>118</v>
      </c>
      <c r="H139" s="20">
        <v>75.900000000000006</v>
      </c>
      <c r="I139" s="20">
        <v>151</v>
      </c>
      <c r="J139" s="20">
        <v>68.2</v>
      </c>
    </row>
    <row r="140" spans="1:10" x14ac:dyDescent="0.2">
      <c r="A140" s="28">
        <v>20</v>
      </c>
      <c r="B140" s="20">
        <v>28.3</v>
      </c>
      <c r="C140" s="20">
        <v>53</v>
      </c>
      <c r="D140" s="20">
        <v>51.4</v>
      </c>
      <c r="E140" s="20">
        <v>86</v>
      </c>
      <c r="F140" s="20">
        <v>73.2</v>
      </c>
      <c r="G140" s="20">
        <v>119</v>
      </c>
      <c r="H140" s="20">
        <v>75</v>
      </c>
      <c r="I140" s="20">
        <v>152</v>
      </c>
      <c r="J140" s="20">
        <v>71.7</v>
      </c>
    </row>
    <row r="141" spans="1:10" x14ac:dyDescent="0.2">
      <c r="A141" s="28">
        <v>21</v>
      </c>
      <c r="B141" s="20">
        <v>25.9</v>
      </c>
      <c r="C141" s="20">
        <v>54</v>
      </c>
      <c r="D141" s="20">
        <v>52.5</v>
      </c>
      <c r="E141" s="20">
        <v>87</v>
      </c>
      <c r="F141" s="20">
        <v>72.900000000000006</v>
      </c>
      <c r="G141" s="20">
        <v>120</v>
      </c>
      <c r="H141" s="20">
        <v>72.5</v>
      </c>
      <c r="I141" s="20">
        <v>153</v>
      </c>
      <c r="J141" s="20">
        <v>71.3</v>
      </c>
    </row>
    <row r="142" spans="1:10" x14ac:dyDescent="0.2">
      <c r="A142" s="28">
        <v>22</v>
      </c>
      <c r="B142" s="20">
        <v>26.6</v>
      </c>
      <c r="C142" s="20">
        <v>55</v>
      </c>
      <c r="D142" s="20">
        <v>52.4</v>
      </c>
      <c r="E142" s="20">
        <v>88</v>
      </c>
      <c r="F142" s="20">
        <v>70.5</v>
      </c>
      <c r="G142" s="20">
        <v>121</v>
      </c>
      <c r="H142" s="20">
        <v>69.599999999999994</v>
      </c>
      <c r="I142" s="20">
        <v>154</v>
      </c>
      <c r="J142" s="20">
        <v>68.900000000000006</v>
      </c>
    </row>
    <row r="143" spans="1:10" x14ac:dyDescent="0.2">
      <c r="A143" s="28">
        <v>23</v>
      </c>
      <c r="B143" s="20">
        <v>26.2</v>
      </c>
      <c r="C143" s="20">
        <v>56</v>
      </c>
      <c r="D143" s="20">
        <v>51.5</v>
      </c>
      <c r="E143" s="20">
        <v>89</v>
      </c>
      <c r="F143" s="20">
        <v>69.400000000000006</v>
      </c>
      <c r="G143" s="20">
        <v>122</v>
      </c>
      <c r="H143" s="20">
        <v>67.3</v>
      </c>
      <c r="I143" s="20">
        <v>155</v>
      </c>
      <c r="J143" s="20">
        <v>70</v>
      </c>
    </row>
    <row r="144" spans="1:10" x14ac:dyDescent="0.2">
      <c r="A144" s="28">
        <v>24</v>
      </c>
      <c r="B144" s="20">
        <v>29</v>
      </c>
      <c r="C144" s="20">
        <v>57</v>
      </c>
      <c r="D144" s="20">
        <v>51.7</v>
      </c>
      <c r="E144" s="20">
        <v>90</v>
      </c>
      <c r="F144" s="20">
        <v>68.2</v>
      </c>
      <c r="G144" s="20">
        <v>123</v>
      </c>
      <c r="H144" s="20">
        <v>69.8</v>
      </c>
      <c r="I144" s="20">
        <v>156</v>
      </c>
      <c r="J144" s="20">
        <v>73.099999999999994</v>
      </c>
    </row>
    <row r="145" spans="1:10" x14ac:dyDescent="0.2">
      <c r="A145" s="28">
        <v>25</v>
      </c>
      <c r="B145" s="20">
        <v>34.799999999999997</v>
      </c>
      <c r="C145" s="20">
        <v>58</v>
      </c>
      <c r="D145" s="20">
        <v>53.3</v>
      </c>
      <c r="E145" s="20">
        <v>91</v>
      </c>
      <c r="F145" s="20">
        <v>69.3</v>
      </c>
      <c r="G145" s="20">
        <v>124</v>
      </c>
      <c r="H145" s="20">
        <v>72.2</v>
      </c>
      <c r="I145" s="20">
        <v>157</v>
      </c>
      <c r="J145" s="20">
        <v>69.099999999999994</v>
      </c>
    </row>
    <row r="146" spans="1:10" x14ac:dyDescent="0.2">
      <c r="A146" s="28">
        <v>26</v>
      </c>
      <c r="B146" s="20">
        <v>36.799999999999997</v>
      </c>
      <c r="C146" s="20">
        <v>59</v>
      </c>
      <c r="D146" s="20">
        <v>55.4</v>
      </c>
      <c r="E146" s="20">
        <v>92</v>
      </c>
      <c r="F146" s="20">
        <v>72.3</v>
      </c>
      <c r="G146" s="20">
        <v>125</v>
      </c>
      <c r="H146" s="20">
        <v>75.2</v>
      </c>
      <c r="I146" s="20">
        <v>158</v>
      </c>
      <c r="J146" s="20">
        <v>67.3</v>
      </c>
    </row>
    <row r="147" spans="1:10" x14ac:dyDescent="0.2">
      <c r="A147" s="28">
        <v>27</v>
      </c>
      <c r="B147" s="20">
        <v>37.200000000000003</v>
      </c>
      <c r="C147" s="20">
        <v>60</v>
      </c>
      <c r="D147" s="20">
        <v>56.9</v>
      </c>
      <c r="E147" s="20">
        <v>93</v>
      </c>
      <c r="F147" s="20">
        <v>73.5</v>
      </c>
      <c r="G147" s="20">
        <v>126</v>
      </c>
      <c r="H147" s="20">
        <v>77.2</v>
      </c>
      <c r="I147" s="20">
        <v>159</v>
      </c>
      <c r="J147" s="20">
        <v>72.900000000000006</v>
      </c>
    </row>
    <row r="148" spans="1:10" x14ac:dyDescent="0.2">
      <c r="A148" s="28">
        <v>28</v>
      </c>
      <c r="B148" s="20">
        <v>41.7</v>
      </c>
      <c r="C148" s="20">
        <v>61</v>
      </c>
      <c r="D148" s="20">
        <v>60</v>
      </c>
      <c r="E148" s="20">
        <v>94</v>
      </c>
      <c r="F148" s="20">
        <v>70.3</v>
      </c>
      <c r="G148" s="20">
        <v>127</v>
      </c>
      <c r="H148" s="20">
        <v>76.8</v>
      </c>
      <c r="I148" s="20">
        <v>160</v>
      </c>
      <c r="J148" s="20">
        <v>78.599999999999994</v>
      </c>
    </row>
    <row r="149" spans="1:10" x14ac:dyDescent="0.2">
      <c r="A149" s="28">
        <v>29</v>
      </c>
      <c r="B149" s="20">
        <v>41.2</v>
      </c>
      <c r="C149" s="20">
        <v>62</v>
      </c>
      <c r="D149" s="20">
        <v>60.8</v>
      </c>
      <c r="E149" s="20">
        <v>95</v>
      </c>
      <c r="F149" s="20">
        <v>68.3</v>
      </c>
      <c r="G149" s="20">
        <v>128</v>
      </c>
      <c r="H149" s="20">
        <v>72.400000000000006</v>
      </c>
      <c r="I149" s="20">
        <v>161</v>
      </c>
      <c r="J149" s="20">
        <v>82.3</v>
      </c>
    </row>
    <row r="150" spans="1:10" x14ac:dyDescent="0.2">
      <c r="A150" s="28">
        <v>30</v>
      </c>
      <c r="B150" s="20">
        <v>40.700000000000003</v>
      </c>
      <c r="C150" s="20">
        <v>63</v>
      </c>
      <c r="D150" s="20">
        <v>62.3</v>
      </c>
      <c r="E150" s="20">
        <v>96</v>
      </c>
      <c r="F150" s="20">
        <v>64.099999999999994</v>
      </c>
      <c r="G150" s="20">
        <v>129</v>
      </c>
      <c r="H150" s="20">
        <v>69.400000000000006</v>
      </c>
      <c r="I150" s="22"/>
      <c r="J150" s="22"/>
    </row>
    <row r="151" spans="1:10" x14ac:dyDescent="0.2">
      <c r="A151" s="28">
        <v>31</v>
      </c>
      <c r="B151" s="20">
        <v>39.5</v>
      </c>
      <c r="C151" s="20">
        <v>64</v>
      </c>
      <c r="D151" s="20">
        <v>62.6</v>
      </c>
      <c r="E151" s="20">
        <v>97</v>
      </c>
      <c r="F151" s="20">
        <v>62.5</v>
      </c>
      <c r="G151" s="20">
        <v>130</v>
      </c>
      <c r="H151" s="20">
        <v>68.7</v>
      </c>
      <c r="I151" s="22"/>
      <c r="J151" s="22"/>
    </row>
    <row r="152" spans="1:10" x14ac:dyDescent="0.2">
      <c r="A152" s="28">
        <v>32</v>
      </c>
      <c r="B152" s="20">
        <v>40.4</v>
      </c>
      <c r="C152" s="20">
        <v>65</v>
      </c>
      <c r="D152" s="20">
        <v>63.1</v>
      </c>
      <c r="E152" s="20">
        <v>98</v>
      </c>
      <c r="F152" s="20">
        <v>62.6</v>
      </c>
      <c r="G152" s="20">
        <v>131</v>
      </c>
      <c r="H152" s="20">
        <v>65.099999999999994</v>
      </c>
      <c r="I152" s="22"/>
      <c r="J152" s="22"/>
    </row>
    <row r="153" spans="1:10" ht="13.5" thickBot="1" x14ac:dyDescent="0.25">
      <c r="A153" s="29">
        <v>33</v>
      </c>
      <c r="B153" s="12">
        <v>38</v>
      </c>
      <c r="C153" s="12">
        <v>66</v>
      </c>
      <c r="D153" s="12">
        <v>62.8</v>
      </c>
      <c r="E153" s="12">
        <v>99</v>
      </c>
      <c r="F153" s="12">
        <v>60.4</v>
      </c>
      <c r="G153" s="12">
        <v>132</v>
      </c>
      <c r="H153" s="12">
        <v>64.400000000000006</v>
      </c>
      <c r="I153" s="25"/>
      <c r="J153" s="25"/>
    </row>
    <row r="154" spans="1:10" x14ac:dyDescent="0.2">
      <c r="A154" s="27"/>
    </row>
    <row r="155" spans="1:10" x14ac:dyDescent="0.2">
      <c r="A155" s="27"/>
    </row>
    <row r="156" spans="1:10" ht="13.5" thickBot="1" x14ac:dyDescent="0.25">
      <c r="A156" s="13"/>
    </row>
    <row r="157" spans="1:10" ht="13.5" thickBot="1" x14ac:dyDescent="0.25">
      <c r="A157" s="17" t="s">
        <v>7</v>
      </c>
      <c r="B157" s="18" t="s">
        <v>8</v>
      </c>
      <c r="C157" s="18" t="s">
        <v>7</v>
      </c>
      <c r="D157" s="18" t="s">
        <v>8</v>
      </c>
      <c r="E157" s="18" t="s">
        <v>7</v>
      </c>
      <c r="F157" s="18" t="s">
        <v>8</v>
      </c>
      <c r="G157" s="18" t="s">
        <v>7</v>
      </c>
      <c r="H157" s="18" t="s">
        <v>8</v>
      </c>
    </row>
    <row r="158" spans="1:10" x14ac:dyDescent="0.2">
      <c r="A158" s="19">
        <v>17899</v>
      </c>
      <c r="B158" s="20">
        <v>112</v>
      </c>
      <c r="C158" s="21">
        <v>18994</v>
      </c>
      <c r="D158" s="20">
        <v>171</v>
      </c>
      <c r="E158" s="21">
        <v>20090</v>
      </c>
      <c r="F158" s="20">
        <v>242</v>
      </c>
      <c r="G158" s="21">
        <v>21186</v>
      </c>
      <c r="H158" s="20">
        <v>340</v>
      </c>
    </row>
    <row r="159" spans="1:10" x14ac:dyDescent="0.2">
      <c r="A159" s="19">
        <v>17930</v>
      </c>
      <c r="B159" s="20">
        <v>118</v>
      </c>
      <c r="C159" s="21">
        <v>19025</v>
      </c>
      <c r="D159" s="20">
        <v>180</v>
      </c>
      <c r="E159" s="21">
        <v>20121</v>
      </c>
      <c r="F159" s="20">
        <v>233</v>
      </c>
      <c r="G159" s="21">
        <v>21217</v>
      </c>
      <c r="H159" s="20">
        <v>318</v>
      </c>
    </row>
    <row r="160" spans="1:10" x14ac:dyDescent="0.2">
      <c r="A160" s="19">
        <v>17958</v>
      </c>
      <c r="B160" s="20">
        <v>132</v>
      </c>
      <c r="C160" s="21">
        <v>19054</v>
      </c>
      <c r="D160" s="20">
        <v>193</v>
      </c>
      <c r="E160" s="21">
        <v>20149</v>
      </c>
      <c r="F160" s="20">
        <v>267</v>
      </c>
      <c r="G160" s="21">
        <v>21245</v>
      </c>
      <c r="H160" s="20">
        <v>362</v>
      </c>
    </row>
    <row r="161" spans="1:8" x14ac:dyDescent="0.2">
      <c r="A161" s="19">
        <v>17989</v>
      </c>
      <c r="B161" s="20">
        <v>129</v>
      </c>
      <c r="C161" s="21">
        <v>19085</v>
      </c>
      <c r="D161" s="20">
        <v>181</v>
      </c>
      <c r="E161" s="21">
        <v>20180</v>
      </c>
      <c r="F161" s="20">
        <v>269</v>
      </c>
      <c r="G161" s="21">
        <v>21276</v>
      </c>
      <c r="H161" s="20">
        <v>348</v>
      </c>
    </row>
    <row r="162" spans="1:8" x14ac:dyDescent="0.2">
      <c r="A162" s="19">
        <v>18019</v>
      </c>
      <c r="B162" s="20">
        <v>121</v>
      </c>
      <c r="C162" s="21">
        <v>19115</v>
      </c>
      <c r="D162" s="20">
        <v>183</v>
      </c>
      <c r="E162" s="21">
        <v>20210</v>
      </c>
      <c r="F162" s="20">
        <v>270</v>
      </c>
      <c r="G162" s="21">
        <v>21306</v>
      </c>
      <c r="H162" s="20">
        <v>363</v>
      </c>
    </row>
    <row r="163" spans="1:8" x14ac:dyDescent="0.2">
      <c r="A163" s="19">
        <v>18050</v>
      </c>
      <c r="B163" s="20">
        <v>135</v>
      </c>
      <c r="C163" s="21">
        <v>19146</v>
      </c>
      <c r="D163" s="20">
        <v>218</v>
      </c>
      <c r="E163" s="21">
        <v>20241</v>
      </c>
      <c r="F163" s="20">
        <v>315</v>
      </c>
      <c r="G163" s="21">
        <v>21337</v>
      </c>
      <c r="H163" s="20">
        <v>435</v>
      </c>
    </row>
    <row r="164" spans="1:8" x14ac:dyDescent="0.2">
      <c r="A164" s="19">
        <v>18080</v>
      </c>
      <c r="B164" s="20">
        <v>148</v>
      </c>
      <c r="C164" s="21">
        <v>19176</v>
      </c>
      <c r="D164" s="20">
        <v>230</v>
      </c>
      <c r="E164" s="21">
        <v>20271</v>
      </c>
      <c r="F164" s="20">
        <v>364</v>
      </c>
      <c r="G164" s="21">
        <v>21367</v>
      </c>
      <c r="H164" s="20">
        <v>491</v>
      </c>
    </row>
    <row r="165" spans="1:8" x14ac:dyDescent="0.2">
      <c r="A165" s="19">
        <v>18111</v>
      </c>
      <c r="B165" s="20">
        <v>148</v>
      </c>
      <c r="C165" s="21">
        <v>19207</v>
      </c>
      <c r="D165" s="20">
        <v>242</v>
      </c>
      <c r="E165" s="21">
        <v>20302</v>
      </c>
      <c r="F165" s="20">
        <v>347</v>
      </c>
      <c r="G165" s="21">
        <v>21398</v>
      </c>
      <c r="H165" s="20">
        <v>505</v>
      </c>
    </row>
    <row r="166" spans="1:8" x14ac:dyDescent="0.2">
      <c r="A166" s="19">
        <v>18142</v>
      </c>
      <c r="B166" s="20">
        <v>136</v>
      </c>
      <c r="C166" s="21">
        <v>19238</v>
      </c>
      <c r="D166" s="20">
        <v>209</v>
      </c>
      <c r="E166" s="21">
        <v>20333</v>
      </c>
      <c r="F166" s="20">
        <v>312</v>
      </c>
      <c r="G166" s="21">
        <v>21429</v>
      </c>
      <c r="H166" s="20">
        <v>404</v>
      </c>
    </row>
    <row r="167" spans="1:8" x14ac:dyDescent="0.2">
      <c r="A167" s="19">
        <v>18172</v>
      </c>
      <c r="B167" s="20">
        <v>119</v>
      </c>
      <c r="C167" s="21">
        <v>19268</v>
      </c>
      <c r="D167" s="20">
        <v>191</v>
      </c>
      <c r="E167" s="21">
        <v>20363</v>
      </c>
      <c r="F167" s="20">
        <v>274</v>
      </c>
      <c r="G167" s="21">
        <v>21459</v>
      </c>
      <c r="H167" s="20">
        <v>359</v>
      </c>
    </row>
    <row r="168" spans="1:8" x14ac:dyDescent="0.2">
      <c r="A168" s="19">
        <v>18203</v>
      </c>
      <c r="B168" s="20">
        <v>104</v>
      </c>
      <c r="C168" s="21">
        <v>19299</v>
      </c>
      <c r="D168" s="20">
        <v>172</v>
      </c>
      <c r="E168" s="21">
        <v>20394</v>
      </c>
      <c r="F168" s="20">
        <v>237</v>
      </c>
      <c r="G168" s="21">
        <v>21490</v>
      </c>
      <c r="H168" s="20">
        <v>310</v>
      </c>
    </row>
    <row r="169" spans="1:8" x14ac:dyDescent="0.2">
      <c r="A169" s="19">
        <v>18233</v>
      </c>
      <c r="B169" s="20">
        <v>118</v>
      </c>
      <c r="C169" s="21">
        <v>19329</v>
      </c>
      <c r="D169" s="20">
        <v>194</v>
      </c>
      <c r="E169" s="21">
        <v>20424</v>
      </c>
      <c r="F169" s="20">
        <v>278</v>
      </c>
      <c r="G169" s="21">
        <v>21520</v>
      </c>
      <c r="H169" s="20">
        <v>337</v>
      </c>
    </row>
    <row r="170" spans="1:8" x14ac:dyDescent="0.2">
      <c r="A170" s="19">
        <v>18264</v>
      </c>
      <c r="B170" s="20">
        <v>115</v>
      </c>
      <c r="C170" s="21">
        <v>19360</v>
      </c>
      <c r="D170" s="20">
        <v>196</v>
      </c>
      <c r="E170" s="21">
        <v>20455</v>
      </c>
      <c r="F170" s="20">
        <v>284</v>
      </c>
      <c r="G170" s="21">
        <v>21551</v>
      </c>
      <c r="H170" s="20">
        <v>360</v>
      </c>
    </row>
    <row r="171" spans="1:8" x14ac:dyDescent="0.2">
      <c r="A171" s="19">
        <v>18295</v>
      </c>
      <c r="B171" s="20">
        <v>126</v>
      </c>
      <c r="C171" s="21">
        <v>19391</v>
      </c>
      <c r="D171" s="20">
        <v>196</v>
      </c>
      <c r="E171" s="21">
        <v>20486</v>
      </c>
      <c r="F171" s="20">
        <v>277</v>
      </c>
      <c r="G171" s="21">
        <v>21582</v>
      </c>
      <c r="H171" s="20">
        <v>342</v>
      </c>
    </row>
    <row r="172" spans="1:8" x14ac:dyDescent="0.2">
      <c r="A172" s="19">
        <v>18323</v>
      </c>
      <c r="B172" s="20">
        <v>141</v>
      </c>
      <c r="C172" s="21">
        <v>19419</v>
      </c>
      <c r="D172" s="20">
        <v>236</v>
      </c>
      <c r="E172" s="21">
        <v>20515</v>
      </c>
      <c r="F172" s="20">
        <v>317</v>
      </c>
      <c r="G172" s="21">
        <v>21610</v>
      </c>
      <c r="H172" s="20">
        <v>406</v>
      </c>
    </row>
    <row r="173" spans="1:8" x14ac:dyDescent="0.2">
      <c r="A173" s="19">
        <v>18354</v>
      </c>
      <c r="B173" s="20">
        <v>135</v>
      </c>
      <c r="C173" s="21">
        <v>19450</v>
      </c>
      <c r="D173" s="20">
        <v>235</v>
      </c>
      <c r="E173" s="21">
        <v>20546</v>
      </c>
      <c r="F173" s="20">
        <v>313</v>
      </c>
      <c r="G173" s="21">
        <v>21641</v>
      </c>
      <c r="H173" s="20">
        <v>396</v>
      </c>
    </row>
    <row r="174" spans="1:8" x14ac:dyDescent="0.2">
      <c r="A174" s="19">
        <v>18384</v>
      </c>
      <c r="B174" s="20">
        <v>125</v>
      </c>
      <c r="C174" s="21">
        <v>19480</v>
      </c>
      <c r="D174" s="20">
        <v>229</v>
      </c>
      <c r="E174" s="21">
        <v>20576</v>
      </c>
      <c r="F174" s="20">
        <v>318</v>
      </c>
      <c r="G174" s="21">
        <v>21671</v>
      </c>
      <c r="H174" s="20">
        <v>420</v>
      </c>
    </row>
    <row r="175" spans="1:8" x14ac:dyDescent="0.2">
      <c r="A175" s="19">
        <v>18415</v>
      </c>
      <c r="B175" s="20">
        <v>149</v>
      </c>
      <c r="C175" s="21">
        <v>19511</v>
      </c>
      <c r="D175" s="20">
        <v>243</v>
      </c>
      <c r="E175" s="21">
        <v>20607</v>
      </c>
      <c r="F175" s="20">
        <v>374</v>
      </c>
      <c r="G175" s="21">
        <v>21702</v>
      </c>
      <c r="H175" s="20">
        <v>472</v>
      </c>
    </row>
    <row r="176" spans="1:8" x14ac:dyDescent="0.2">
      <c r="A176" s="19">
        <v>18445</v>
      </c>
      <c r="B176" s="20">
        <v>170</v>
      </c>
      <c r="C176" s="21">
        <v>19541</v>
      </c>
      <c r="D176" s="20">
        <v>264</v>
      </c>
      <c r="E176" s="21">
        <v>20637</v>
      </c>
      <c r="F176" s="20">
        <v>413</v>
      </c>
      <c r="G176" s="21">
        <v>21732</v>
      </c>
      <c r="H176" s="20">
        <v>548</v>
      </c>
    </row>
    <row r="177" spans="1:8" x14ac:dyDescent="0.2">
      <c r="A177" s="19">
        <v>18476</v>
      </c>
      <c r="B177" s="20">
        <v>170</v>
      </c>
      <c r="C177" s="21">
        <v>19572</v>
      </c>
      <c r="D177" s="20">
        <v>272</v>
      </c>
      <c r="E177" s="21">
        <v>20668</v>
      </c>
      <c r="F177" s="20">
        <v>405</v>
      </c>
      <c r="G177" s="21">
        <v>21763</v>
      </c>
      <c r="H177" s="20">
        <v>559</v>
      </c>
    </row>
    <row r="178" spans="1:8" x14ac:dyDescent="0.2">
      <c r="A178" s="19">
        <v>18507</v>
      </c>
      <c r="B178" s="20">
        <v>158</v>
      </c>
      <c r="C178" s="21">
        <v>19603</v>
      </c>
      <c r="D178" s="20">
        <v>237</v>
      </c>
      <c r="E178" s="21">
        <v>20699</v>
      </c>
      <c r="F178" s="20">
        <v>355</v>
      </c>
      <c r="G178" s="21">
        <v>21794</v>
      </c>
      <c r="H178" s="20">
        <v>463</v>
      </c>
    </row>
    <row r="179" spans="1:8" x14ac:dyDescent="0.2">
      <c r="A179" s="19">
        <v>18537</v>
      </c>
      <c r="B179" s="20">
        <v>133</v>
      </c>
      <c r="C179" s="21">
        <v>19633</v>
      </c>
      <c r="D179" s="20">
        <v>211</v>
      </c>
      <c r="E179" s="21">
        <v>20729</v>
      </c>
      <c r="F179" s="20">
        <v>306</v>
      </c>
      <c r="G179" s="21">
        <v>21824</v>
      </c>
      <c r="H179" s="20">
        <v>407</v>
      </c>
    </row>
    <row r="180" spans="1:8" x14ac:dyDescent="0.2">
      <c r="A180" s="19">
        <v>18568</v>
      </c>
      <c r="B180" s="20">
        <v>114</v>
      </c>
      <c r="C180" s="21">
        <v>19664</v>
      </c>
      <c r="D180" s="20">
        <v>180</v>
      </c>
      <c r="E180" s="21">
        <v>20760</v>
      </c>
      <c r="F180" s="20">
        <v>271</v>
      </c>
      <c r="G180" s="21">
        <v>21855</v>
      </c>
      <c r="H180" s="20">
        <v>362</v>
      </c>
    </row>
    <row r="181" spans="1:8" x14ac:dyDescent="0.2">
      <c r="A181" s="19">
        <v>18598</v>
      </c>
      <c r="B181" s="20">
        <v>140</v>
      </c>
      <c r="C181" s="21">
        <v>19694</v>
      </c>
      <c r="D181" s="20">
        <v>201</v>
      </c>
      <c r="E181" s="21">
        <v>20790</v>
      </c>
      <c r="F181" s="20">
        <v>306</v>
      </c>
      <c r="G181" s="21">
        <v>21885</v>
      </c>
      <c r="H181" s="20">
        <v>405</v>
      </c>
    </row>
    <row r="182" spans="1:8" x14ac:dyDescent="0.2">
      <c r="A182" s="19">
        <v>18629</v>
      </c>
      <c r="B182" s="20">
        <v>145</v>
      </c>
      <c r="C182" s="21">
        <v>19725</v>
      </c>
      <c r="D182" s="20">
        <v>204</v>
      </c>
      <c r="E182" s="21">
        <v>20821</v>
      </c>
      <c r="F182" s="20">
        <v>315</v>
      </c>
      <c r="G182" s="21">
        <v>21916</v>
      </c>
      <c r="H182" s="20">
        <v>417</v>
      </c>
    </row>
    <row r="183" spans="1:8" x14ac:dyDescent="0.2">
      <c r="A183" s="19">
        <v>18660</v>
      </c>
      <c r="B183" s="20">
        <v>150</v>
      </c>
      <c r="C183" s="21">
        <v>19756</v>
      </c>
      <c r="D183" s="20">
        <v>188</v>
      </c>
      <c r="E183" s="21">
        <v>20852</v>
      </c>
      <c r="F183" s="20">
        <v>301</v>
      </c>
      <c r="G183" s="21">
        <v>21947</v>
      </c>
      <c r="H183" s="20">
        <v>391</v>
      </c>
    </row>
    <row r="184" spans="1:8" x14ac:dyDescent="0.2">
      <c r="A184" s="19">
        <v>18688</v>
      </c>
      <c r="B184" s="20">
        <v>178</v>
      </c>
      <c r="C184" s="21">
        <v>19784</v>
      </c>
      <c r="D184" s="20">
        <v>235</v>
      </c>
      <c r="E184" s="21">
        <v>20880</v>
      </c>
      <c r="F184" s="20">
        <v>356</v>
      </c>
      <c r="G184" s="21">
        <v>21976</v>
      </c>
      <c r="H184" s="20">
        <v>419</v>
      </c>
    </row>
    <row r="185" spans="1:8" x14ac:dyDescent="0.2">
      <c r="A185" s="19">
        <v>18719</v>
      </c>
      <c r="B185" s="20">
        <v>163</v>
      </c>
      <c r="C185" s="21">
        <v>19815</v>
      </c>
      <c r="D185" s="20">
        <v>227</v>
      </c>
      <c r="E185" s="21">
        <v>20911</v>
      </c>
      <c r="F185" s="20">
        <v>348</v>
      </c>
      <c r="G185" s="21">
        <v>22007</v>
      </c>
      <c r="H185" s="20">
        <v>461</v>
      </c>
    </row>
    <row r="186" spans="1:8" x14ac:dyDescent="0.2">
      <c r="A186" s="19">
        <v>18749</v>
      </c>
      <c r="B186" s="20">
        <v>172</v>
      </c>
      <c r="C186" s="21">
        <v>19845</v>
      </c>
      <c r="D186" s="20">
        <v>234</v>
      </c>
      <c r="E186" s="21">
        <v>20941</v>
      </c>
      <c r="F186" s="20">
        <v>355</v>
      </c>
      <c r="G186" s="21">
        <v>22037</v>
      </c>
      <c r="H186" s="20">
        <v>472</v>
      </c>
    </row>
    <row r="187" spans="1:8" x14ac:dyDescent="0.2">
      <c r="A187" s="19">
        <v>18780</v>
      </c>
      <c r="B187" s="20">
        <v>178</v>
      </c>
      <c r="C187" s="21">
        <v>19876</v>
      </c>
      <c r="D187" s="20">
        <v>264</v>
      </c>
      <c r="E187" s="21">
        <v>20972</v>
      </c>
      <c r="F187" s="20">
        <v>422</v>
      </c>
      <c r="G187" s="21">
        <v>22068</v>
      </c>
      <c r="H187" s="20">
        <v>535</v>
      </c>
    </row>
    <row r="188" spans="1:8" x14ac:dyDescent="0.2">
      <c r="A188" s="19">
        <v>18810</v>
      </c>
      <c r="B188" s="20">
        <v>199</v>
      </c>
      <c r="C188" s="21">
        <v>19906</v>
      </c>
      <c r="D188" s="20">
        <v>302</v>
      </c>
      <c r="E188" s="21">
        <v>21002</v>
      </c>
      <c r="F188" s="20">
        <v>465</v>
      </c>
      <c r="G188" s="21">
        <v>22098</v>
      </c>
      <c r="H188" s="20">
        <v>622</v>
      </c>
    </row>
    <row r="189" spans="1:8" x14ac:dyDescent="0.2">
      <c r="A189" s="19">
        <v>18841</v>
      </c>
      <c r="B189" s="20">
        <v>199</v>
      </c>
      <c r="C189" s="21">
        <v>19937</v>
      </c>
      <c r="D189" s="20">
        <v>293</v>
      </c>
      <c r="E189" s="21">
        <v>21033</v>
      </c>
      <c r="F189" s="20">
        <v>467</v>
      </c>
      <c r="G189" s="21">
        <v>22129</v>
      </c>
      <c r="H189" s="20">
        <v>606</v>
      </c>
    </row>
    <row r="190" spans="1:8" x14ac:dyDescent="0.2">
      <c r="A190" s="19">
        <v>18872</v>
      </c>
      <c r="B190" s="20">
        <v>184</v>
      </c>
      <c r="C190" s="21">
        <v>19968</v>
      </c>
      <c r="D190" s="20">
        <v>259</v>
      </c>
      <c r="E190" s="21">
        <v>21064</v>
      </c>
      <c r="F190" s="20">
        <v>404</v>
      </c>
      <c r="G190" s="21">
        <v>22160</v>
      </c>
      <c r="H190" s="20">
        <v>508</v>
      </c>
    </row>
    <row r="191" spans="1:8" x14ac:dyDescent="0.2">
      <c r="A191" s="19">
        <v>18902</v>
      </c>
      <c r="B191" s="20">
        <v>162</v>
      </c>
      <c r="C191" s="21">
        <v>19998</v>
      </c>
      <c r="D191" s="20">
        <v>229</v>
      </c>
      <c r="E191" s="21">
        <v>21094</v>
      </c>
      <c r="F191" s="20">
        <v>347</v>
      </c>
      <c r="G191" s="21">
        <v>22190</v>
      </c>
      <c r="H191" s="20">
        <v>461</v>
      </c>
    </row>
    <row r="192" spans="1:8" x14ac:dyDescent="0.2">
      <c r="A192" s="19">
        <v>18933</v>
      </c>
      <c r="B192" s="20">
        <v>146</v>
      </c>
      <c r="C192" s="21">
        <v>20029</v>
      </c>
      <c r="D192" s="20">
        <v>203</v>
      </c>
      <c r="E192" s="21">
        <v>21125</v>
      </c>
      <c r="F192" s="20">
        <v>305</v>
      </c>
      <c r="G192" s="21">
        <v>22221</v>
      </c>
      <c r="H192" s="20">
        <v>390</v>
      </c>
    </row>
    <row r="193" spans="1:8" ht="13.5" thickBot="1" x14ac:dyDescent="0.25">
      <c r="A193" s="23">
        <v>18963</v>
      </c>
      <c r="B193" s="12">
        <v>166</v>
      </c>
      <c r="C193" s="24">
        <v>20059</v>
      </c>
      <c r="D193" s="12">
        <v>229</v>
      </c>
      <c r="E193" s="24">
        <v>21155</v>
      </c>
      <c r="F193" s="12">
        <v>336</v>
      </c>
      <c r="G193" s="24">
        <v>22251</v>
      </c>
      <c r="H193" s="12">
        <v>432</v>
      </c>
    </row>
    <row r="194" spans="1:8" ht="13.5" thickBot="1" x14ac:dyDescent="0.25">
      <c r="A194" s="27"/>
    </row>
    <row r="195" spans="1:8" ht="13.5" thickBot="1" x14ac:dyDescent="0.25">
      <c r="A195" s="17" t="s">
        <v>7</v>
      </c>
      <c r="B195" s="18" t="s">
        <v>5</v>
      </c>
      <c r="C195" s="18" t="s">
        <v>7</v>
      </c>
      <c r="D195" s="18" t="s">
        <v>5</v>
      </c>
      <c r="E195" s="18" t="s">
        <v>7</v>
      </c>
      <c r="F195" s="18" t="s">
        <v>5</v>
      </c>
    </row>
    <row r="196" spans="1:8" x14ac:dyDescent="0.2">
      <c r="A196" s="28" t="s">
        <v>9</v>
      </c>
      <c r="B196" s="20">
        <v>27703</v>
      </c>
      <c r="C196" s="20" t="s">
        <v>10</v>
      </c>
      <c r="D196" s="20">
        <v>15222</v>
      </c>
      <c r="E196" s="20" t="s">
        <v>11</v>
      </c>
      <c r="F196" s="20">
        <v>15631</v>
      </c>
    </row>
    <row r="197" spans="1:8" x14ac:dyDescent="0.2">
      <c r="A197" s="28" t="s">
        <v>12</v>
      </c>
      <c r="B197" s="20">
        <v>25232</v>
      </c>
      <c r="C197" s="20" t="s">
        <v>13</v>
      </c>
      <c r="D197" s="20">
        <v>15300</v>
      </c>
      <c r="E197" s="20" t="s">
        <v>14</v>
      </c>
      <c r="F197" s="20">
        <v>15446</v>
      </c>
    </row>
    <row r="198" spans="1:8" x14ac:dyDescent="0.2">
      <c r="A198" s="28" t="s">
        <v>15</v>
      </c>
      <c r="B198" s="20">
        <v>29765</v>
      </c>
      <c r="C198" s="20" t="s">
        <v>16</v>
      </c>
      <c r="D198" s="20">
        <v>17910</v>
      </c>
      <c r="E198" s="20" t="s">
        <v>17</v>
      </c>
      <c r="F198" s="20">
        <v>20886</v>
      </c>
    </row>
    <row r="199" spans="1:8" x14ac:dyDescent="0.2">
      <c r="A199" s="28" t="s">
        <v>18</v>
      </c>
      <c r="B199" s="20">
        <v>24336</v>
      </c>
      <c r="C199" s="20" t="s">
        <v>19</v>
      </c>
      <c r="D199" s="20">
        <v>17287</v>
      </c>
      <c r="E199" s="20" t="s">
        <v>20</v>
      </c>
      <c r="F199" s="20">
        <v>17072</v>
      </c>
    </row>
    <row r="200" spans="1:8" x14ac:dyDescent="0.2">
      <c r="A200" s="28" t="s">
        <v>21</v>
      </c>
      <c r="B200" s="20">
        <v>25790</v>
      </c>
      <c r="C200" s="20" t="s">
        <v>22</v>
      </c>
      <c r="D200" s="20">
        <v>17091</v>
      </c>
      <c r="E200" s="20" t="s">
        <v>23</v>
      </c>
      <c r="F200" s="20">
        <v>19033</v>
      </c>
    </row>
    <row r="201" spans="1:8" x14ac:dyDescent="0.2">
      <c r="A201" s="28" t="s">
        <v>24</v>
      </c>
      <c r="B201" s="20">
        <v>27500</v>
      </c>
      <c r="C201" s="20" t="s">
        <v>25</v>
      </c>
      <c r="D201" s="20">
        <v>18235</v>
      </c>
      <c r="E201" s="20" t="s">
        <v>26</v>
      </c>
      <c r="F201" s="20">
        <v>21594</v>
      </c>
    </row>
    <row r="202" spans="1:8" x14ac:dyDescent="0.2">
      <c r="A202" s="28" t="s">
        <v>27</v>
      </c>
      <c r="B202" s="20">
        <v>26038</v>
      </c>
      <c r="C202" s="20" t="s">
        <v>28</v>
      </c>
      <c r="D202" s="20">
        <v>20641</v>
      </c>
      <c r="E202" s="20" t="s">
        <v>29</v>
      </c>
      <c r="F202" s="20">
        <v>18402</v>
      </c>
    </row>
    <row r="203" spans="1:8" x14ac:dyDescent="0.2">
      <c r="A203" s="28" t="s">
        <v>30</v>
      </c>
      <c r="B203" s="20">
        <v>21484</v>
      </c>
      <c r="C203" s="20" t="s">
        <v>31</v>
      </c>
      <c r="D203" s="20">
        <v>12124</v>
      </c>
      <c r="E203" s="20" t="s">
        <v>32</v>
      </c>
      <c r="F203" s="20">
        <v>11695</v>
      </c>
    </row>
    <row r="204" spans="1:8" x14ac:dyDescent="0.2">
      <c r="A204" s="28" t="s">
        <v>33</v>
      </c>
      <c r="B204" s="20">
        <v>17107</v>
      </c>
      <c r="C204" s="20" t="s">
        <v>34</v>
      </c>
      <c r="D204" s="20">
        <v>13324</v>
      </c>
      <c r="E204" s="20" t="s">
        <v>35</v>
      </c>
      <c r="F204" s="20">
        <v>12399</v>
      </c>
    </row>
    <row r="205" spans="1:8" x14ac:dyDescent="0.2">
      <c r="A205" s="28" t="s">
        <v>36</v>
      </c>
      <c r="B205" s="20">
        <v>19770</v>
      </c>
      <c r="C205" s="20" t="s">
        <v>37</v>
      </c>
      <c r="D205" s="20">
        <v>14004</v>
      </c>
      <c r="E205" s="20" t="s">
        <v>38</v>
      </c>
      <c r="F205" s="20">
        <v>14235</v>
      </c>
    </row>
    <row r="206" spans="1:8" x14ac:dyDescent="0.2">
      <c r="A206" s="28" t="s">
        <v>39</v>
      </c>
      <c r="B206" s="20">
        <v>23134</v>
      </c>
      <c r="C206" s="20" t="s">
        <v>40</v>
      </c>
      <c r="D206" s="20">
        <v>14857</v>
      </c>
      <c r="E206" s="20" t="s">
        <v>41</v>
      </c>
      <c r="F206" s="20">
        <v>14704</v>
      </c>
    </row>
    <row r="207" spans="1:8" x14ac:dyDescent="0.2">
      <c r="A207" s="28" t="s">
        <v>42</v>
      </c>
      <c r="B207" s="20">
        <v>24229</v>
      </c>
      <c r="C207" s="20" t="s">
        <v>43</v>
      </c>
      <c r="D207" s="20">
        <v>16313</v>
      </c>
      <c r="E207" s="20" t="s">
        <v>44</v>
      </c>
      <c r="F207" s="20">
        <v>13605</v>
      </c>
    </row>
    <row r="208" spans="1:8" x14ac:dyDescent="0.2">
      <c r="A208" s="28" t="s">
        <v>45</v>
      </c>
      <c r="B208" s="20">
        <v>23385</v>
      </c>
      <c r="C208" s="20" t="s">
        <v>46</v>
      </c>
      <c r="D208" s="20">
        <v>14591</v>
      </c>
      <c r="E208" s="20" t="s">
        <v>47</v>
      </c>
      <c r="F208" s="20">
        <v>14463</v>
      </c>
    </row>
    <row r="209" spans="1:6" x14ac:dyDescent="0.2">
      <c r="A209" s="28" t="s">
        <v>48</v>
      </c>
      <c r="B209" s="20">
        <v>19067</v>
      </c>
      <c r="C209" s="20" t="s">
        <v>49</v>
      </c>
      <c r="D209" s="20">
        <v>14696</v>
      </c>
      <c r="E209" s="20" t="s">
        <v>50</v>
      </c>
      <c r="F209" s="20">
        <v>14105</v>
      </c>
    </row>
    <row r="210" spans="1:6" x14ac:dyDescent="0.2">
      <c r="A210" s="28" t="s">
        <v>51</v>
      </c>
      <c r="B210" s="20">
        <v>25704</v>
      </c>
      <c r="C210" s="20" t="s">
        <v>52</v>
      </c>
      <c r="D210" s="20">
        <v>21480</v>
      </c>
      <c r="E210" s="20" t="s">
        <v>53</v>
      </c>
      <c r="F210" s="20">
        <v>20880</v>
      </c>
    </row>
    <row r="211" spans="1:6" x14ac:dyDescent="0.2">
      <c r="A211" s="28" t="s">
        <v>54</v>
      </c>
      <c r="B211" s="20">
        <v>20173</v>
      </c>
      <c r="C211" s="20" t="s">
        <v>55</v>
      </c>
      <c r="D211" s="20">
        <v>17136</v>
      </c>
      <c r="E211" s="20" t="s">
        <v>56</v>
      </c>
      <c r="F211" s="20">
        <v>16280</v>
      </c>
    </row>
    <row r="212" spans="1:6" x14ac:dyDescent="0.2">
      <c r="A212" s="28" t="s">
        <v>57</v>
      </c>
      <c r="B212" s="20">
        <v>28007</v>
      </c>
      <c r="C212" s="20" t="s">
        <v>58</v>
      </c>
      <c r="D212" s="20">
        <v>19811</v>
      </c>
      <c r="E212" s="20" t="s">
        <v>59</v>
      </c>
      <c r="F212" s="20">
        <v>18788</v>
      </c>
    </row>
    <row r="213" spans="1:6" x14ac:dyDescent="0.2">
      <c r="A213" s="28" t="s">
        <v>60</v>
      </c>
      <c r="B213" s="20">
        <v>27963</v>
      </c>
      <c r="C213" s="20" t="s">
        <v>61</v>
      </c>
      <c r="D213" s="20">
        <v>19712</v>
      </c>
      <c r="E213" s="20" t="s">
        <v>62</v>
      </c>
      <c r="F213" s="20">
        <v>23022</v>
      </c>
    </row>
    <row r="214" spans="1:6" x14ac:dyDescent="0.2">
      <c r="A214" s="28" t="s">
        <v>63</v>
      </c>
      <c r="B214" s="20">
        <v>27162</v>
      </c>
      <c r="C214" s="20" t="s">
        <v>64</v>
      </c>
      <c r="D214" s="20">
        <v>18945</v>
      </c>
      <c r="E214" s="20" t="s">
        <v>65</v>
      </c>
      <c r="F214" s="20">
        <v>22554</v>
      </c>
    </row>
    <row r="215" spans="1:6" x14ac:dyDescent="0.2">
      <c r="A215" s="28" t="s">
        <v>66</v>
      </c>
      <c r="B215" s="20">
        <v>16202</v>
      </c>
      <c r="C215" s="20" t="s">
        <v>67</v>
      </c>
      <c r="D215" s="20">
        <v>12706</v>
      </c>
      <c r="E215" s="20" t="s">
        <v>68</v>
      </c>
      <c r="F215" s="20">
        <v>11786</v>
      </c>
    </row>
    <row r="216" spans="1:6" x14ac:dyDescent="0.2">
      <c r="A216" s="28" t="s">
        <v>69</v>
      </c>
      <c r="B216" s="20">
        <v>15538</v>
      </c>
      <c r="C216" s="20" t="s">
        <v>70</v>
      </c>
      <c r="D216" s="20">
        <v>13866</v>
      </c>
      <c r="E216" s="20" t="s">
        <v>71</v>
      </c>
      <c r="F216" s="20">
        <v>12994</v>
      </c>
    </row>
    <row r="217" spans="1:6" x14ac:dyDescent="0.2">
      <c r="A217" s="28" t="s">
        <v>72</v>
      </c>
      <c r="B217" s="20">
        <v>17963</v>
      </c>
      <c r="C217" s="20" t="s">
        <v>73</v>
      </c>
      <c r="D217" s="20">
        <v>14659</v>
      </c>
      <c r="E217" s="20" t="s">
        <v>74</v>
      </c>
      <c r="F217" s="20">
        <v>15679</v>
      </c>
    </row>
    <row r="218" spans="1:6" x14ac:dyDescent="0.2">
      <c r="A218" s="28" t="s">
        <v>75</v>
      </c>
      <c r="B218" s="20">
        <v>17825</v>
      </c>
      <c r="C218" s="20" t="s">
        <v>76</v>
      </c>
      <c r="D218" s="20">
        <v>17514</v>
      </c>
      <c r="E218" s="20" t="s">
        <v>77</v>
      </c>
      <c r="F218" s="20">
        <v>15917</v>
      </c>
    </row>
    <row r="219" spans="1:6" x14ac:dyDescent="0.2">
      <c r="A219" s="28" t="s">
        <v>78</v>
      </c>
      <c r="B219" s="20">
        <v>17966</v>
      </c>
      <c r="C219" s="20" t="s">
        <v>79</v>
      </c>
      <c r="D219" s="20">
        <v>15125</v>
      </c>
      <c r="E219" s="20" t="s">
        <v>80</v>
      </c>
      <c r="F219" s="20">
        <v>15348</v>
      </c>
    </row>
    <row r="220" spans="1:6" x14ac:dyDescent="0.2">
      <c r="A220" s="28" t="s">
        <v>81</v>
      </c>
      <c r="B220" s="20">
        <v>19400</v>
      </c>
      <c r="C220" s="20" t="s">
        <v>82</v>
      </c>
      <c r="D220" s="20">
        <v>16524</v>
      </c>
      <c r="E220" s="20" t="s">
        <v>83</v>
      </c>
      <c r="F220" s="20">
        <v>15845</v>
      </c>
    </row>
    <row r="221" spans="1:6" x14ac:dyDescent="0.2">
      <c r="A221" s="28" t="s">
        <v>84</v>
      </c>
      <c r="B221" s="20">
        <v>20015</v>
      </c>
      <c r="C221" s="20" t="s">
        <v>85</v>
      </c>
      <c r="D221" s="20">
        <v>15541</v>
      </c>
      <c r="E221" s="20" t="s">
        <v>86</v>
      </c>
      <c r="F221" s="20">
        <v>17343</v>
      </c>
    </row>
    <row r="222" spans="1:6" x14ac:dyDescent="0.2">
      <c r="A222" s="28" t="s">
        <v>87</v>
      </c>
      <c r="B222" s="20">
        <v>23696</v>
      </c>
      <c r="C222" s="20" t="s">
        <v>88</v>
      </c>
      <c r="D222" s="20">
        <v>21118</v>
      </c>
      <c r="E222" s="20" t="s">
        <v>89</v>
      </c>
      <c r="F222" s="20">
        <v>22043</v>
      </c>
    </row>
    <row r="223" spans="1:6" x14ac:dyDescent="0.2">
      <c r="A223" s="28" t="s">
        <v>90</v>
      </c>
      <c r="B223" s="20">
        <v>19214</v>
      </c>
      <c r="C223" s="20" t="s">
        <v>91</v>
      </c>
      <c r="D223" s="20">
        <v>16723</v>
      </c>
      <c r="E223" s="20" t="s">
        <v>92</v>
      </c>
      <c r="F223" s="20">
        <v>18439</v>
      </c>
    </row>
    <row r="224" spans="1:6" x14ac:dyDescent="0.2">
      <c r="A224" s="28" t="s">
        <v>93</v>
      </c>
      <c r="B224" s="20">
        <v>26218</v>
      </c>
      <c r="C224" s="20" t="s">
        <v>94</v>
      </c>
      <c r="D224" s="20">
        <v>20288</v>
      </c>
      <c r="E224" s="20" t="s">
        <v>95</v>
      </c>
      <c r="F224" s="20">
        <v>19756</v>
      </c>
    </row>
    <row r="225" spans="1:6" x14ac:dyDescent="0.2">
      <c r="A225" s="28" t="s">
        <v>96</v>
      </c>
      <c r="B225" s="20">
        <v>24282</v>
      </c>
      <c r="C225" s="20" t="s">
        <v>97</v>
      </c>
      <c r="D225" s="20">
        <v>26552</v>
      </c>
      <c r="E225" s="20" t="s">
        <v>98</v>
      </c>
      <c r="F225" s="20">
        <v>20980</v>
      </c>
    </row>
    <row r="226" spans="1:6" x14ac:dyDescent="0.2">
      <c r="A226" s="28" t="s">
        <v>99</v>
      </c>
      <c r="B226" s="20">
        <v>25697</v>
      </c>
      <c r="C226" s="20" t="s">
        <v>100</v>
      </c>
      <c r="D226" s="20">
        <v>19202</v>
      </c>
      <c r="E226" s="20" t="s">
        <v>101</v>
      </c>
      <c r="F226" s="20">
        <v>21553</v>
      </c>
    </row>
    <row r="227" spans="1:6" x14ac:dyDescent="0.2">
      <c r="A227" s="28" t="s">
        <v>102</v>
      </c>
      <c r="B227" s="20">
        <v>13652</v>
      </c>
      <c r="C227" s="20" t="s">
        <v>103</v>
      </c>
      <c r="D227" s="20">
        <v>11222</v>
      </c>
      <c r="E227" s="22"/>
      <c r="F227" s="22"/>
    </row>
    <row r="228" spans="1:6" x14ac:dyDescent="0.2">
      <c r="A228" s="28" t="s">
        <v>104</v>
      </c>
      <c r="B228" s="20">
        <v>13818</v>
      </c>
      <c r="C228" s="20" t="s">
        <v>105</v>
      </c>
      <c r="D228" s="20">
        <v>13506</v>
      </c>
      <c r="E228" s="22"/>
      <c r="F228" s="22"/>
    </row>
    <row r="229" spans="1:6" x14ac:dyDescent="0.2">
      <c r="A229" s="28" t="s">
        <v>106</v>
      </c>
      <c r="B229" s="20">
        <v>15472</v>
      </c>
      <c r="C229" s="20" t="s">
        <v>107</v>
      </c>
      <c r="D229" s="20">
        <v>14168</v>
      </c>
      <c r="E229" s="22"/>
      <c r="F229" s="22"/>
    </row>
    <row r="230" spans="1:6" x14ac:dyDescent="0.2">
      <c r="A230" s="28" t="s">
        <v>108</v>
      </c>
      <c r="B230" s="20">
        <v>13852</v>
      </c>
      <c r="C230" s="20" t="s">
        <v>109</v>
      </c>
      <c r="D230" s="20">
        <v>16056</v>
      </c>
      <c r="E230" s="22"/>
      <c r="F230" s="22"/>
    </row>
    <row r="231" spans="1:6" ht="13.5" thickBot="1" x14ac:dyDescent="0.25">
      <c r="A231" s="29" t="s">
        <v>110</v>
      </c>
      <c r="B231" s="12">
        <v>13258</v>
      </c>
      <c r="C231" s="12" t="s">
        <v>111</v>
      </c>
      <c r="D231" s="12">
        <v>15588</v>
      </c>
      <c r="E231" s="25"/>
      <c r="F231" s="25"/>
    </row>
    <row r="232" spans="1:6" ht="13.5" thickBot="1" x14ac:dyDescent="0.25">
      <c r="A232" s="27"/>
    </row>
    <row r="233" spans="1:6" ht="29.25" customHeight="1" x14ac:dyDescent="0.2">
      <c r="A233" s="51"/>
      <c r="B233" s="267" t="s">
        <v>113</v>
      </c>
      <c r="C233" s="267" t="s">
        <v>114</v>
      </c>
    </row>
    <row r="234" spans="1:6" ht="13.5" thickBot="1" x14ac:dyDescent="0.25">
      <c r="A234" s="52" t="s">
        <v>112</v>
      </c>
      <c r="B234" s="268"/>
      <c r="C234" s="268"/>
    </row>
    <row r="235" spans="1:6" x14ac:dyDescent="0.2">
      <c r="A235" s="53" t="s">
        <v>115</v>
      </c>
      <c r="B235" s="5">
        <v>537</v>
      </c>
      <c r="C235" s="5">
        <v>198</v>
      </c>
    </row>
    <row r="236" spans="1:6" x14ac:dyDescent="0.2">
      <c r="A236" s="53" t="s">
        <v>116</v>
      </c>
      <c r="B236" s="5">
        <v>86</v>
      </c>
      <c r="C236" s="5">
        <v>47</v>
      </c>
    </row>
    <row r="237" spans="1:6" x14ac:dyDescent="0.2">
      <c r="A237" s="53" t="s">
        <v>117</v>
      </c>
      <c r="B237" s="5">
        <v>556</v>
      </c>
      <c r="C237" s="5">
        <v>158</v>
      </c>
    </row>
    <row r="238" spans="1:6" x14ac:dyDescent="0.2">
      <c r="A238" s="53" t="s">
        <v>118</v>
      </c>
      <c r="B238" s="5">
        <v>114</v>
      </c>
      <c r="C238" s="5">
        <v>51</v>
      </c>
    </row>
    <row r="239" spans="1:6" x14ac:dyDescent="0.2">
      <c r="A239" s="53" t="s">
        <v>119</v>
      </c>
      <c r="B239" s="5">
        <v>162</v>
      </c>
      <c r="C239" s="5">
        <v>69</v>
      </c>
    </row>
    <row r="240" spans="1:6" x14ac:dyDescent="0.2">
      <c r="A240" s="53" t="s">
        <v>120</v>
      </c>
      <c r="B240" s="5">
        <v>312</v>
      </c>
      <c r="C240" s="5">
        <v>127</v>
      </c>
    </row>
    <row r="241" spans="1:16" x14ac:dyDescent="0.2">
      <c r="A241" s="53" t="s">
        <v>121</v>
      </c>
      <c r="B241" s="5">
        <v>109</v>
      </c>
      <c r="C241" s="5">
        <v>61</v>
      </c>
    </row>
    <row r="242" spans="1:16" x14ac:dyDescent="0.2">
      <c r="A242" s="53" t="s">
        <v>122</v>
      </c>
      <c r="B242" s="5">
        <v>304</v>
      </c>
      <c r="C242" s="5">
        <v>159</v>
      </c>
    </row>
    <row r="243" spans="1:16" x14ac:dyDescent="0.2">
      <c r="A243" s="53" t="s">
        <v>123</v>
      </c>
      <c r="B243" s="5">
        <v>182</v>
      </c>
      <c r="C243" s="5">
        <v>73</v>
      </c>
    </row>
    <row r="244" spans="1:16" x14ac:dyDescent="0.2">
      <c r="A244" s="53" t="s">
        <v>124</v>
      </c>
      <c r="B244" s="5">
        <v>359</v>
      </c>
      <c r="C244" s="5">
        <v>135</v>
      </c>
    </row>
    <row r="245" spans="1:16" x14ac:dyDescent="0.2">
      <c r="A245" s="53" t="s">
        <v>125</v>
      </c>
      <c r="B245" s="5">
        <v>3999</v>
      </c>
      <c r="C245" s="5">
        <v>917</v>
      </c>
    </row>
    <row r="246" spans="1:16" x14ac:dyDescent="0.2">
      <c r="A246" s="53" t="s">
        <v>126</v>
      </c>
      <c r="B246" s="5">
        <v>99</v>
      </c>
      <c r="C246" s="5">
        <v>55</v>
      </c>
    </row>
    <row r="247" spans="1:16" x14ac:dyDescent="0.2">
      <c r="A247" s="53" t="s">
        <v>127</v>
      </c>
      <c r="B247" s="5">
        <v>1592</v>
      </c>
      <c r="C247" s="5">
        <v>582</v>
      </c>
    </row>
    <row r="248" spans="1:16" x14ac:dyDescent="0.2">
      <c r="A248" s="53" t="s">
        <v>128</v>
      </c>
      <c r="B248" s="5">
        <v>300</v>
      </c>
      <c r="C248" s="5">
        <v>141</v>
      </c>
    </row>
    <row r="249" spans="1:16" x14ac:dyDescent="0.2">
      <c r="A249" s="53" t="s">
        <v>129</v>
      </c>
      <c r="B249" s="5">
        <v>478</v>
      </c>
      <c r="C249" s="5">
        <v>211</v>
      </c>
    </row>
    <row r="250" spans="1:16" ht="25.5" x14ac:dyDescent="0.2">
      <c r="A250" s="53" t="s">
        <v>130</v>
      </c>
      <c r="B250" s="5">
        <v>226</v>
      </c>
      <c r="C250" s="5">
        <v>73</v>
      </c>
    </row>
    <row r="251" spans="1:16" x14ac:dyDescent="0.2">
      <c r="A251" s="53" t="s">
        <v>131</v>
      </c>
      <c r="B251" s="5">
        <v>194</v>
      </c>
      <c r="C251" s="5">
        <v>68</v>
      </c>
    </row>
    <row r="252" spans="1:16" ht="13.5" thickBot="1" x14ac:dyDescent="0.25">
      <c r="A252" s="54" t="s">
        <v>132</v>
      </c>
      <c r="B252" s="6">
        <v>276</v>
      </c>
      <c r="C252" s="6">
        <v>94</v>
      </c>
    </row>
    <row r="253" spans="1:16" x14ac:dyDescent="0.2">
      <c r="A253" s="27"/>
    </row>
    <row r="254" spans="1:16" x14ac:dyDescent="0.2">
      <c r="A254" s="27"/>
    </row>
    <row r="255" spans="1:16" ht="13.5" thickBot="1" x14ac:dyDescent="0.25">
      <c r="A255" s="13"/>
    </row>
    <row r="256" spans="1:16" ht="13.5" thickBot="1" x14ac:dyDescent="0.25">
      <c r="A256" s="7" t="s">
        <v>133</v>
      </c>
      <c r="B256" s="8">
        <v>1</v>
      </c>
      <c r="C256" s="8">
        <v>2</v>
      </c>
      <c r="D256" s="8">
        <v>3</v>
      </c>
      <c r="E256" s="8">
        <v>4</v>
      </c>
      <c r="F256" s="8">
        <v>5</v>
      </c>
      <c r="G256" s="8">
        <v>6</v>
      </c>
      <c r="H256" s="8">
        <v>7</v>
      </c>
      <c r="I256" s="8">
        <v>8</v>
      </c>
      <c r="J256" s="8">
        <v>9</v>
      </c>
      <c r="K256" s="8">
        <v>10</v>
      </c>
      <c r="L256" s="8">
        <v>11</v>
      </c>
      <c r="M256" s="8">
        <v>12</v>
      </c>
      <c r="N256" s="8">
        <v>13</v>
      </c>
      <c r="O256" s="8">
        <v>14</v>
      </c>
      <c r="P256" s="9">
        <v>15</v>
      </c>
    </row>
    <row r="257" spans="1:16" ht="26.25" thickBot="1" x14ac:dyDescent="0.25">
      <c r="A257" s="10" t="s">
        <v>134</v>
      </c>
      <c r="B257" s="11">
        <v>11</v>
      </c>
      <c r="C257" s="11">
        <v>14</v>
      </c>
      <c r="D257" s="11">
        <v>16</v>
      </c>
      <c r="E257" s="11">
        <v>22</v>
      </c>
      <c r="F257" s="11">
        <v>28</v>
      </c>
      <c r="G257" s="11">
        <v>36</v>
      </c>
      <c r="H257" s="11">
        <v>46</v>
      </c>
      <c r="I257" s="11">
        <v>67</v>
      </c>
      <c r="J257" s="11">
        <v>82</v>
      </c>
      <c r="K257" s="11">
        <v>99</v>
      </c>
      <c r="L257" s="11">
        <v>119</v>
      </c>
      <c r="M257" s="11">
        <v>156</v>
      </c>
      <c r="N257" s="11">
        <v>257</v>
      </c>
      <c r="O257" s="11">
        <v>284</v>
      </c>
      <c r="P257" s="12">
        <v>403</v>
      </c>
    </row>
    <row r="258" spans="1:16" x14ac:dyDescent="0.2">
      <c r="A258" s="27"/>
    </row>
    <row r="260" spans="1:16" ht="13.5" thickBot="1" x14ac:dyDescent="0.25">
      <c r="A260" s="13"/>
    </row>
    <row r="261" spans="1:16" x14ac:dyDescent="0.2">
      <c r="A261" s="30" t="s">
        <v>135</v>
      </c>
      <c r="B261" s="31" t="s">
        <v>5</v>
      </c>
      <c r="C261" s="31" t="s">
        <v>135</v>
      </c>
      <c r="D261" s="31" t="s">
        <v>5</v>
      </c>
      <c r="E261" s="31" t="s">
        <v>135</v>
      </c>
      <c r="F261" s="31" t="s">
        <v>5</v>
      </c>
      <c r="G261" s="31" t="s">
        <v>135</v>
      </c>
      <c r="H261" s="31" t="s">
        <v>5</v>
      </c>
    </row>
    <row r="262" spans="1:16" x14ac:dyDescent="0.2">
      <c r="A262" s="28">
        <v>116.44</v>
      </c>
      <c r="B262" s="20">
        <v>202.66</v>
      </c>
      <c r="C262" s="20">
        <v>130.88999999999999</v>
      </c>
      <c r="D262" s="20">
        <v>262.92</v>
      </c>
      <c r="E262" s="20">
        <v>130.93</v>
      </c>
      <c r="F262" s="20">
        <v>312.8</v>
      </c>
      <c r="G262" s="20">
        <v>98.06</v>
      </c>
      <c r="H262" s="20">
        <v>279.45</v>
      </c>
    </row>
    <row r="263" spans="1:16" x14ac:dyDescent="0.2">
      <c r="A263" s="28">
        <v>119.58</v>
      </c>
      <c r="B263" s="20">
        <v>232.91</v>
      </c>
      <c r="C263" s="20">
        <v>123.48</v>
      </c>
      <c r="D263" s="20">
        <v>263.64999999999998</v>
      </c>
      <c r="E263" s="20">
        <v>118.65</v>
      </c>
      <c r="F263" s="20">
        <v>301.23</v>
      </c>
      <c r="G263" s="20">
        <v>103.93</v>
      </c>
      <c r="H263" s="20">
        <v>237.06</v>
      </c>
    </row>
    <row r="264" spans="1:16" x14ac:dyDescent="0.2">
      <c r="A264" s="28">
        <v>125.74</v>
      </c>
      <c r="B264" s="20">
        <v>272.07</v>
      </c>
      <c r="C264" s="20">
        <v>118.46</v>
      </c>
      <c r="D264" s="20">
        <v>276.38</v>
      </c>
      <c r="E264" s="20">
        <v>120.34</v>
      </c>
      <c r="F264" s="20">
        <v>286.64</v>
      </c>
      <c r="G264" s="20">
        <v>115.66</v>
      </c>
      <c r="H264" s="20">
        <v>193.4</v>
      </c>
    </row>
    <row r="265" spans="1:16" x14ac:dyDescent="0.2">
      <c r="A265" s="28">
        <v>124.55</v>
      </c>
      <c r="B265" s="20">
        <v>290.97000000000003</v>
      </c>
      <c r="C265" s="20">
        <v>122.11</v>
      </c>
      <c r="D265" s="20">
        <v>276.33999999999997</v>
      </c>
      <c r="E265" s="20">
        <v>120.35</v>
      </c>
      <c r="F265" s="20">
        <v>257.17</v>
      </c>
      <c r="G265" s="20">
        <v>112.91</v>
      </c>
      <c r="H265" s="20">
        <v>180.79</v>
      </c>
    </row>
    <row r="266" spans="1:16" x14ac:dyDescent="0.2">
      <c r="A266" s="28">
        <v>122.35</v>
      </c>
      <c r="B266" s="20">
        <v>299.08999999999997</v>
      </c>
      <c r="C266" s="20">
        <v>128.75</v>
      </c>
      <c r="D266" s="20">
        <v>258.27</v>
      </c>
      <c r="E266" s="20">
        <v>117.09</v>
      </c>
      <c r="F266" s="20">
        <v>229.6</v>
      </c>
      <c r="G266" s="20">
        <v>116.89</v>
      </c>
      <c r="H266" s="20">
        <v>215.73</v>
      </c>
    </row>
    <row r="267" spans="1:16" x14ac:dyDescent="0.2">
      <c r="A267" s="28">
        <v>120.44</v>
      </c>
      <c r="B267" s="20">
        <v>296.95</v>
      </c>
      <c r="C267" s="20">
        <v>127.09</v>
      </c>
      <c r="D267" s="20">
        <v>242.89</v>
      </c>
      <c r="E267" s="20">
        <v>117.56</v>
      </c>
      <c r="F267" s="20">
        <v>227.62</v>
      </c>
      <c r="G267" s="20">
        <v>116.84</v>
      </c>
      <c r="H267" s="20">
        <v>264.98</v>
      </c>
    </row>
    <row r="268" spans="1:16" x14ac:dyDescent="0.2">
      <c r="A268" s="28">
        <v>123.24</v>
      </c>
      <c r="B268" s="20">
        <v>279.49</v>
      </c>
      <c r="C268" s="20">
        <v>114.55</v>
      </c>
      <c r="D268" s="20">
        <v>255.98</v>
      </c>
      <c r="E268" s="20">
        <v>121.69</v>
      </c>
      <c r="F268" s="20">
        <v>238.21</v>
      </c>
      <c r="G268" s="20">
        <v>109.55</v>
      </c>
      <c r="H268" s="20">
        <v>294.07</v>
      </c>
    </row>
    <row r="269" spans="1:16" x14ac:dyDescent="0.2">
      <c r="A269" s="28">
        <v>127.99</v>
      </c>
      <c r="B269" s="20">
        <v>255.75</v>
      </c>
      <c r="C269" s="20">
        <v>113.26</v>
      </c>
      <c r="D269" s="20">
        <v>278.52999999999997</v>
      </c>
      <c r="E269" s="20">
        <v>128.19</v>
      </c>
      <c r="F269" s="20">
        <v>252.07</v>
      </c>
      <c r="G269" s="20">
        <v>110.63</v>
      </c>
      <c r="H269" s="20">
        <v>299.08</v>
      </c>
    </row>
    <row r="270" spans="1:16" x14ac:dyDescent="0.2">
      <c r="A270" s="28">
        <v>121.19</v>
      </c>
      <c r="B270" s="20">
        <v>242.78</v>
      </c>
      <c r="C270" s="20">
        <v>111.51</v>
      </c>
      <c r="D270" s="20">
        <v>273.20999999999998</v>
      </c>
      <c r="E270" s="20">
        <v>134.79</v>
      </c>
      <c r="F270" s="20">
        <v>269.86</v>
      </c>
      <c r="G270" s="20">
        <v>111.32</v>
      </c>
      <c r="H270" s="20">
        <v>271.10000000000002</v>
      </c>
    </row>
    <row r="271" spans="1:16" x14ac:dyDescent="0.2">
      <c r="A271" s="28">
        <v>118</v>
      </c>
      <c r="B271" s="20">
        <v>255.34</v>
      </c>
      <c r="C271" s="20">
        <v>111.73</v>
      </c>
      <c r="D271" s="20">
        <v>246.37</v>
      </c>
      <c r="E271" s="20">
        <v>128.93</v>
      </c>
      <c r="F271" s="20">
        <v>291.62</v>
      </c>
      <c r="G271" s="20">
        <v>117.09</v>
      </c>
      <c r="H271" s="20">
        <v>230.56</v>
      </c>
    </row>
    <row r="272" spans="1:16" x14ac:dyDescent="0.2">
      <c r="A272" s="28">
        <v>121.81</v>
      </c>
      <c r="B272" s="20">
        <v>271.58</v>
      </c>
      <c r="C272" s="20">
        <v>114.08</v>
      </c>
      <c r="D272" s="20">
        <v>221.1</v>
      </c>
      <c r="E272" s="20">
        <v>121.63</v>
      </c>
      <c r="F272" s="20">
        <v>314.06</v>
      </c>
      <c r="G272" s="22"/>
      <c r="H272" s="22"/>
    </row>
    <row r="273" spans="1:8" x14ac:dyDescent="0.2">
      <c r="A273" s="28">
        <v>126.54</v>
      </c>
      <c r="B273" s="20">
        <v>268.27</v>
      </c>
      <c r="C273" s="20">
        <v>114.32</v>
      </c>
      <c r="D273" s="20">
        <v>210.41</v>
      </c>
      <c r="E273" s="20">
        <v>125.43</v>
      </c>
      <c r="F273" s="20">
        <v>318.56</v>
      </c>
      <c r="G273" s="22"/>
      <c r="H273" s="22"/>
    </row>
    <row r="274" spans="1:8" x14ac:dyDescent="0.2">
      <c r="A274" s="28">
        <v>129.85</v>
      </c>
      <c r="B274" s="20">
        <v>260.51</v>
      </c>
      <c r="C274" s="20">
        <v>115.03</v>
      </c>
      <c r="D274" s="20">
        <v>222.19</v>
      </c>
      <c r="E274" s="20">
        <v>126.8</v>
      </c>
      <c r="F274" s="20">
        <v>289.11</v>
      </c>
      <c r="G274" s="22"/>
      <c r="H274" s="22"/>
    </row>
    <row r="275" spans="1:8" x14ac:dyDescent="0.2">
      <c r="A275" s="28">
        <v>122.65</v>
      </c>
      <c r="B275" s="20">
        <v>266.33999999999997</v>
      </c>
      <c r="C275" s="20">
        <v>124.28</v>
      </c>
      <c r="D275" s="20">
        <v>245.27</v>
      </c>
      <c r="E275" s="20">
        <v>131.56</v>
      </c>
      <c r="F275" s="20">
        <v>255.88</v>
      </c>
      <c r="G275" s="22"/>
      <c r="H275" s="22"/>
    </row>
    <row r="276" spans="1:8" x14ac:dyDescent="0.2">
      <c r="A276" s="28">
        <v>121.64</v>
      </c>
      <c r="B276" s="20">
        <v>281.24</v>
      </c>
      <c r="C276" s="20">
        <v>132.69</v>
      </c>
      <c r="D276" s="20">
        <v>262.58</v>
      </c>
      <c r="E276" s="20">
        <v>126.43</v>
      </c>
      <c r="F276" s="20">
        <v>249.81</v>
      </c>
      <c r="G276" s="22"/>
      <c r="H276" s="22"/>
    </row>
    <row r="277" spans="1:8" x14ac:dyDescent="0.2">
      <c r="A277" s="28">
        <v>127.24</v>
      </c>
      <c r="B277" s="20">
        <v>286.19</v>
      </c>
      <c r="C277" s="20">
        <v>134.63999999999999</v>
      </c>
      <c r="D277" s="20">
        <v>283.25</v>
      </c>
      <c r="E277" s="20">
        <v>116.19</v>
      </c>
      <c r="F277" s="20">
        <v>268.82</v>
      </c>
      <c r="G277" s="22"/>
      <c r="H277" s="22"/>
    </row>
    <row r="278" spans="1:8" x14ac:dyDescent="0.2">
      <c r="A278" s="28">
        <v>132.35</v>
      </c>
      <c r="B278" s="20">
        <v>271.97000000000003</v>
      </c>
      <c r="C278" s="20">
        <v>133.28</v>
      </c>
      <c r="D278" s="20">
        <v>311.12</v>
      </c>
      <c r="E278" s="20">
        <v>112.72</v>
      </c>
      <c r="F278" s="20">
        <v>288.24</v>
      </c>
      <c r="G278" s="22"/>
      <c r="H278" s="22"/>
    </row>
    <row r="279" spans="1:8" x14ac:dyDescent="0.2">
      <c r="A279" s="28">
        <v>130.86000000000001</v>
      </c>
      <c r="B279" s="20">
        <v>265.01</v>
      </c>
      <c r="C279" s="20">
        <v>128</v>
      </c>
      <c r="D279" s="20">
        <v>326.29000000000002</v>
      </c>
      <c r="E279" s="20">
        <v>109.53</v>
      </c>
      <c r="F279" s="20">
        <v>281.26</v>
      </c>
      <c r="G279" s="22"/>
      <c r="H279" s="22"/>
    </row>
    <row r="280" spans="1:8" x14ac:dyDescent="0.2">
      <c r="A280" s="28">
        <v>122.9</v>
      </c>
      <c r="B280" s="20">
        <v>274.44</v>
      </c>
      <c r="C280" s="20">
        <v>129.97</v>
      </c>
      <c r="D280" s="20">
        <v>322.04000000000002</v>
      </c>
      <c r="E280" s="20">
        <v>110.38</v>
      </c>
      <c r="F280" s="20">
        <v>250.92</v>
      </c>
      <c r="G280" s="22"/>
      <c r="H280" s="22"/>
    </row>
    <row r="281" spans="1:8" x14ac:dyDescent="0.2">
      <c r="A281" s="28">
        <v>117.15</v>
      </c>
      <c r="B281" s="20">
        <v>291.81</v>
      </c>
      <c r="C281" s="20">
        <v>128.35</v>
      </c>
      <c r="D281" s="20">
        <v>295.37</v>
      </c>
      <c r="E281" s="20">
        <v>107.31</v>
      </c>
      <c r="F281" s="20">
        <v>222.26</v>
      </c>
      <c r="G281" s="22"/>
      <c r="H281" s="22"/>
    </row>
    <row r="282" spans="1:8" x14ac:dyDescent="0.2">
      <c r="A282" s="28">
        <v>109.47</v>
      </c>
      <c r="B282" s="20">
        <v>290.91000000000003</v>
      </c>
      <c r="C282" s="20">
        <v>123.9</v>
      </c>
      <c r="D282" s="20">
        <v>266.69</v>
      </c>
      <c r="E282" s="20">
        <v>93.59</v>
      </c>
      <c r="F282" s="20">
        <v>209.94</v>
      </c>
      <c r="G282" s="22"/>
      <c r="H282" s="22"/>
    </row>
    <row r="283" spans="1:8" x14ac:dyDescent="0.2">
      <c r="A283" s="28">
        <v>114.34</v>
      </c>
      <c r="B283" s="20">
        <v>264.95</v>
      </c>
      <c r="C283" s="20">
        <v>122.45</v>
      </c>
      <c r="D283" s="20">
        <v>253.07</v>
      </c>
      <c r="E283" s="20">
        <v>89.8</v>
      </c>
      <c r="F283" s="20">
        <v>213.3</v>
      </c>
      <c r="G283" s="22"/>
      <c r="H283" s="22"/>
    </row>
    <row r="284" spans="1:8" x14ac:dyDescent="0.2">
      <c r="A284" s="28">
        <v>123.72</v>
      </c>
      <c r="B284" s="20">
        <v>228.4</v>
      </c>
      <c r="C284" s="20">
        <v>122.85</v>
      </c>
      <c r="D284" s="20">
        <v>249.12</v>
      </c>
      <c r="E284" s="20">
        <v>88.7</v>
      </c>
      <c r="F284" s="20">
        <v>207.19</v>
      </c>
      <c r="G284" s="22"/>
      <c r="H284" s="22"/>
    </row>
    <row r="285" spans="1:8" x14ac:dyDescent="0.2">
      <c r="A285" s="28">
        <v>130.33000000000001</v>
      </c>
      <c r="B285" s="20">
        <v>209.33</v>
      </c>
      <c r="C285" s="20">
        <v>129.28</v>
      </c>
      <c r="D285" s="20">
        <v>253.59</v>
      </c>
      <c r="E285" s="20">
        <v>86.64</v>
      </c>
      <c r="F285" s="20">
        <v>186.13</v>
      </c>
      <c r="G285" s="22"/>
      <c r="H285" s="22"/>
    </row>
    <row r="286" spans="1:8" x14ac:dyDescent="0.2">
      <c r="A286" s="28">
        <v>133.16999999999999</v>
      </c>
      <c r="B286" s="20">
        <v>231.69</v>
      </c>
      <c r="C286" s="20">
        <v>129.77000000000001</v>
      </c>
      <c r="D286" s="20">
        <v>262.13</v>
      </c>
      <c r="E286" s="20">
        <v>89.26</v>
      </c>
      <c r="F286" s="20">
        <v>171.2</v>
      </c>
      <c r="G286" s="22"/>
      <c r="H286" s="22"/>
    </row>
    <row r="287" spans="1:8" x14ac:dyDescent="0.2">
      <c r="A287" s="28">
        <v>134.25</v>
      </c>
      <c r="B287" s="20">
        <v>281.56</v>
      </c>
      <c r="C287" s="20">
        <v>127.78</v>
      </c>
      <c r="D287" s="20">
        <v>279.66000000000003</v>
      </c>
      <c r="E287" s="20">
        <v>96.51</v>
      </c>
      <c r="F287" s="20">
        <v>170.33</v>
      </c>
      <c r="G287" s="22"/>
      <c r="H287" s="22"/>
    </row>
    <row r="288" spans="1:8" x14ac:dyDescent="0.2">
      <c r="A288" s="28">
        <v>129.75</v>
      </c>
      <c r="B288" s="20">
        <v>327.16000000000003</v>
      </c>
      <c r="C288" s="20">
        <v>134.29</v>
      </c>
      <c r="D288" s="20">
        <v>302.92</v>
      </c>
      <c r="E288" s="20">
        <v>107.35</v>
      </c>
      <c r="F288" s="20">
        <v>183.69</v>
      </c>
      <c r="G288" s="22"/>
      <c r="H288" s="22"/>
    </row>
    <row r="289" spans="1:10" x14ac:dyDescent="0.2">
      <c r="A289" s="28">
        <v>130.05000000000001</v>
      </c>
      <c r="B289" s="20">
        <v>344.24</v>
      </c>
      <c r="C289" s="20">
        <v>140.61000000000001</v>
      </c>
      <c r="D289" s="20">
        <v>310.77</v>
      </c>
      <c r="E289" s="20">
        <v>110.35</v>
      </c>
      <c r="F289" s="20">
        <v>211.3</v>
      </c>
      <c r="G289" s="22"/>
      <c r="H289" s="22"/>
    </row>
    <row r="290" spans="1:10" x14ac:dyDescent="0.2">
      <c r="A290" s="28">
        <v>133.41999999999999</v>
      </c>
      <c r="B290" s="20">
        <v>324.74</v>
      </c>
      <c r="C290" s="20">
        <v>133.63999999999999</v>
      </c>
      <c r="D290" s="20">
        <v>307.83</v>
      </c>
      <c r="E290" s="20">
        <v>102.66</v>
      </c>
      <c r="F290" s="20">
        <v>252.66</v>
      </c>
      <c r="G290" s="22"/>
      <c r="H290" s="22"/>
    </row>
    <row r="291" spans="1:10" ht="13.5" thickBot="1" x14ac:dyDescent="0.25">
      <c r="A291" s="29">
        <v>135.16</v>
      </c>
      <c r="B291" s="12">
        <v>289.36</v>
      </c>
      <c r="C291" s="12">
        <v>135.44999999999999</v>
      </c>
      <c r="D291" s="12">
        <v>313.19</v>
      </c>
      <c r="E291" s="12">
        <v>97.56</v>
      </c>
      <c r="F291" s="12">
        <v>286.2</v>
      </c>
      <c r="G291" s="25"/>
      <c r="H291" s="25"/>
    </row>
    <row r="292" spans="1:10" x14ac:dyDescent="0.2">
      <c r="A292" s="27"/>
    </row>
    <row r="293" spans="1:10" x14ac:dyDescent="0.2">
      <c r="A293" s="27"/>
    </row>
    <row r="295" spans="1:10" ht="13.5" thickBot="1" x14ac:dyDescent="0.25">
      <c r="A295" s="13"/>
    </row>
    <row r="296" spans="1:10" ht="13.5" thickBot="1" x14ac:dyDescent="0.25">
      <c r="A296" s="17" t="s">
        <v>136</v>
      </c>
      <c r="B296" s="18" t="s">
        <v>137</v>
      </c>
      <c r="C296" s="18" t="s">
        <v>138</v>
      </c>
      <c r="D296" s="18" t="s">
        <v>139</v>
      </c>
      <c r="E296" s="18" t="s">
        <v>140</v>
      </c>
      <c r="F296" s="18" t="s">
        <v>136</v>
      </c>
      <c r="G296" s="18" t="s">
        <v>137</v>
      </c>
      <c r="H296" s="18" t="s">
        <v>138</v>
      </c>
      <c r="I296" s="18" t="s">
        <v>139</v>
      </c>
      <c r="J296" s="18" t="s">
        <v>140</v>
      </c>
    </row>
    <row r="297" spans="1:10" x14ac:dyDescent="0.2">
      <c r="A297" s="28">
        <v>53.5</v>
      </c>
      <c r="B297" s="20">
        <v>1008</v>
      </c>
      <c r="C297" s="20">
        <v>5</v>
      </c>
      <c r="D297" s="20">
        <v>2</v>
      </c>
      <c r="E297" s="20">
        <v>35</v>
      </c>
      <c r="F297" s="20">
        <v>63</v>
      </c>
      <c r="G297" s="20">
        <v>1053</v>
      </c>
      <c r="H297" s="20">
        <v>5</v>
      </c>
      <c r="I297" s="20">
        <v>2</v>
      </c>
      <c r="J297" s="20">
        <v>24</v>
      </c>
    </row>
    <row r="298" spans="1:10" x14ac:dyDescent="0.2">
      <c r="A298" s="28">
        <v>49</v>
      </c>
      <c r="B298" s="20">
        <v>1290</v>
      </c>
      <c r="C298" s="20">
        <v>6</v>
      </c>
      <c r="D298" s="20">
        <v>3</v>
      </c>
      <c r="E298" s="20">
        <v>36</v>
      </c>
      <c r="F298" s="20">
        <v>60</v>
      </c>
      <c r="G298" s="20">
        <v>1728</v>
      </c>
      <c r="H298" s="20">
        <v>6</v>
      </c>
      <c r="I298" s="20">
        <v>3</v>
      </c>
      <c r="J298" s="20">
        <v>26</v>
      </c>
    </row>
    <row r="299" spans="1:10" x14ac:dyDescent="0.2">
      <c r="A299" s="28">
        <v>50.5</v>
      </c>
      <c r="B299" s="20">
        <v>860</v>
      </c>
      <c r="C299" s="20">
        <v>8</v>
      </c>
      <c r="D299" s="20">
        <v>2</v>
      </c>
      <c r="E299" s="20">
        <v>36</v>
      </c>
      <c r="F299" s="20">
        <v>34</v>
      </c>
      <c r="G299" s="20">
        <v>416</v>
      </c>
      <c r="H299" s="20">
        <v>3</v>
      </c>
      <c r="I299" s="20">
        <v>1</v>
      </c>
      <c r="J299" s="20">
        <v>42</v>
      </c>
    </row>
    <row r="300" spans="1:10" x14ac:dyDescent="0.2">
      <c r="A300" s="28">
        <v>49.9</v>
      </c>
      <c r="B300" s="20">
        <v>912</v>
      </c>
      <c r="C300" s="20">
        <v>5</v>
      </c>
      <c r="D300" s="20">
        <v>3</v>
      </c>
      <c r="E300" s="20">
        <v>41</v>
      </c>
      <c r="F300" s="20">
        <v>52</v>
      </c>
      <c r="G300" s="20">
        <v>1040</v>
      </c>
      <c r="H300" s="20">
        <v>5</v>
      </c>
      <c r="I300" s="20">
        <v>2</v>
      </c>
      <c r="J300" s="20">
        <v>9</v>
      </c>
    </row>
    <row r="301" spans="1:10" x14ac:dyDescent="0.2">
      <c r="A301" s="28">
        <v>52</v>
      </c>
      <c r="B301" s="20">
        <v>1204</v>
      </c>
      <c r="C301" s="20">
        <v>6</v>
      </c>
      <c r="D301" s="20">
        <v>3</v>
      </c>
      <c r="E301" s="20">
        <v>40</v>
      </c>
      <c r="F301" s="20">
        <v>75</v>
      </c>
      <c r="G301" s="20">
        <v>1496</v>
      </c>
      <c r="H301" s="20">
        <v>6</v>
      </c>
      <c r="I301" s="20">
        <v>3</v>
      </c>
      <c r="J301" s="20">
        <v>30</v>
      </c>
    </row>
    <row r="302" spans="1:10" x14ac:dyDescent="0.2">
      <c r="A302" s="28">
        <v>55</v>
      </c>
      <c r="B302" s="20">
        <v>1204</v>
      </c>
      <c r="C302" s="20">
        <v>5</v>
      </c>
      <c r="D302" s="20">
        <v>3</v>
      </c>
      <c r="E302" s="20">
        <v>10</v>
      </c>
      <c r="F302" s="20">
        <v>93</v>
      </c>
      <c r="G302" s="20">
        <v>1936</v>
      </c>
      <c r="H302" s="20">
        <v>8</v>
      </c>
      <c r="I302" s="20">
        <v>4</v>
      </c>
      <c r="J302" s="20">
        <v>39</v>
      </c>
    </row>
    <row r="303" spans="1:10" x14ac:dyDescent="0.2">
      <c r="A303" s="28">
        <v>80.5</v>
      </c>
      <c r="B303" s="20">
        <v>1764</v>
      </c>
      <c r="C303" s="20">
        <v>8</v>
      </c>
      <c r="D303" s="20">
        <v>4</v>
      </c>
      <c r="E303" s="20">
        <v>64</v>
      </c>
      <c r="F303" s="20">
        <v>60</v>
      </c>
      <c r="G303" s="20">
        <v>1904</v>
      </c>
      <c r="H303" s="20">
        <v>7</v>
      </c>
      <c r="I303" s="20">
        <v>4</v>
      </c>
      <c r="J303" s="20">
        <v>32</v>
      </c>
    </row>
    <row r="304" spans="1:10" x14ac:dyDescent="0.2">
      <c r="A304" s="28">
        <v>86</v>
      </c>
      <c r="B304" s="20">
        <v>1600</v>
      </c>
      <c r="C304" s="20">
        <v>7</v>
      </c>
      <c r="D304" s="20">
        <v>3</v>
      </c>
      <c r="E304" s="20">
        <v>19</v>
      </c>
      <c r="F304" s="20">
        <v>73</v>
      </c>
      <c r="G304" s="20">
        <v>1080</v>
      </c>
      <c r="H304" s="20">
        <v>5</v>
      </c>
      <c r="I304" s="20">
        <v>2</v>
      </c>
      <c r="J304" s="20">
        <v>24</v>
      </c>
    </row>
    <row r="305" spans="1:10" x14ac:dyDescent="0.2">
      <c r="A305" s="28">
        <v>69</v>
      </c>
      <c r="B305" s="20">
        <v>1255</v>
      </c>
      <c r="C305" s="20">
        <v>5</v>
      </c>
      <c r="D305" s="20">
        <v>3</v>
      </c>
      <c r="E305" s="20">
        <v>16</v>
      </c>
      <c r="F305" s="20">
        <v>71</v>
      </c>
      <c r="G305" s="20">
        <v>1768</v>
      </c>
      <c r="H305" s="20">
        <v>8</v>
      </c>
      <c r="I305" s="20">
        <v>4</v>
      </c>
      <c r="J305" s="20">
        <v>74</v>
      </c>
    </row>
    <row r="306" spans="1:10" x14ac:dyDescent="0.2">
      <c r="A306" s="28">
        <v>149</v>
      </c>
      <c r="B306" s="20">
        <v>3600</v>
      </c>
      <c r="C306" s="20">
        <v>10</v>
      </c>
      <c r="D306" s="20">
        <v>5</v>
      </c>
      <c r="E306" s="20">
        <v>17</v>
      </c>
      <c r="F306" s="20">
        <v>83</v>
      </c>
      <c r="G306" s="20">
        <v>1503</v>
      </c>
      <c r="H306" s="20">
        <v>6</v>
      </c>
      <c r="I306" s="20">
        <v>3</v>
      </c>
      <c r="J306" s="20">
        <v>14</v>
      </c>
    </row>
    <row r="307" spans="1:10" x14ac:dyDescent="0.2">
      <c r="A307" s="28">
        <v>46</v>
      </c>
      <c r="B307" s="20">
        <v>864</v>
      </c>
      <c r="C307" s="20">
        <v>5</v>
      </c>
      <c r="D307" s="20">
        <v>3</v>
      </c>
      <c r="E307" s="20">
        <v>37</v>
      </c>
      <c r="F307" s="20">
        <v>90</v>
      </c>
      <c r="G307" s="20">
        <v>1736</v>
      </c>
      <c r="H307" s="20">
        <v>7</v>
      </c>
      <c r="I307" s="20">
        <v>3</v>
      </c>
      <c r="J307" s="20">
        <v>16</v>
      </c>
    </row>
    <row r="308" spans="1:10" x14ac:dyDescent="0.2">
      <c r="A308" s="28">
        <v>38</v>
      </c>
      <c r="B308" s="20">
        <v>720</v>
      </c>
      <c r="C308" s="20">
        <v>4</v>
      </c>
      <c r="D308" s="20">
        <v>2</v>
      </c>
      <c r="E308" s="20">
        <v>41</v>
      </c>
      <c r="F308" s="20">
        <v>83</v>
      </c>
      <c r="G308" s="20">
        <v>1695</v>
      </c>
      <c r="H308" s="20">
        <v>6</v>
      </c>
      <c r="I308" s="20">
        <v>3</v>
      </c>
      <c r="J308" s="20">
        <v>12</v>
      </c>
    </row>
    <row r="309" spans="1:10" x14ac:dyDescent="0.2">
      <c r="A309" s="28">
        <v>49.5</v>
      </c>
      <c r="B309" s="20">
        <v>1008</v>
      </c>
      <c r="C309" s="20">
        <v>6</v>
      </c>
      <c r="D309" s="20">
        <v>3</v>
      </c>
      <c r="E309" s="20">
        <v>35</v>
      </c>
      <c r="F309" s="20">
        <v>115</v>
      </c>
      <c r="G309" s="20">
        <v>2186</v>
      </c>
      <c r="H309" s="20">
        <v>8</v>
      </c>
      <c r="I309" s="20">
        <v>4</v>
      </c>
      <c r="J309" s="20">
        <v>12</v>
      </c>
    </row>
    <row r="310" spans="1:10" x14ac:dyDescent="0.2">
      <c r="A310" s="28">
        <v>105</v>
      </c>
      <c r="B310" s="20">
        <v>1950</v>
      </c>
      <c r="C310" s="20">
        <v>8</v>
      </c>
      <c r="D310" s="20">
        <v>3</v>
      </c>
      <c r="E310" s="20">
        <v>52</v>
      </c>
      <c r="F310" s="20">
        <v>50</v>
      </c>
      <c r="G310" s="20">
        <v>888</v>
      </c>
      <c r="H310" s="20">
        <v>5</v>
      </c>
      <c r="I310" s="20">
        <v>2</v>
      </c>
      <c r="J310" s="20">
        <v>34</v>
      </c>
    </row>
    <row r="311" spans="1:10" x14ac:dyDescent="0.2">
      <c r="A311" s="28">
        <v>152.5</v>
      </c>
      <c r="B311" s="20">
        <v>2086</v>
      </c>
      <c r="C311" s="20">
        <v>7</v>
      </c>
      <c r="D311" s="20">
        <v>3</v>
      </c>
      <c r="E311" s="20">
        <v>12</v>
      </c>
      <c r="F311" s="20">
        <v>55.2</v>
      </c>
      <c r="G311" s="20">
        <v>1120</v>
      </c>
      <c r="H311" s="20">
        <v>6</v>
      </c>
      <c r="I311" s="20">
        <v>3</v>
      </c>
      <c r="J311" s="20">
        <v>29</v>
      </c>
    </row>
    <row r="312" spans="1:10" x14ac:dyDescent="0.2">
      <c r="A312" s="28">
        <v>85</v>
      </c>
      <c r="B312" s="20">
        <v>2011</v>
      </c>
      <c r="C312" s="20">
        <v>9</v>
      </c>
      <c r="D312" s="20">
        <v>4</v>
      </c>
      <c r="E312" s="20">
        <v>76</v>
      </c>
      <c r="F312" s="20">
        <v>61</v>
      </c>
      <c r="G312" s="20">
        <v>1400</v>
      </c>
      <c r="H312" s="20">
        <v>5</v>
      </c>
      <c r="I312" s="20">
        <v>3</v>
      </c>
      <c r="J312" s="20">
        <v>33</v>
      </c>
    </row>
    <row r="313" spans="1:10" x14ac:dyDescent="0.2">
      <c r="A313" s="28">
        <v>60</v>
      </c>
      <c r="B313" s="20">
        <v>1465</v>
      </c>
      <c r="C313" s="20">
        <v>6</v>
      </c>
      <c r="D313" s="20">
        <v>3</v>
      </c>
      <c r="E313" s="20">
        <v>102</v>
      </c>
      <c r="F313" s="20">
        <v>147</v>
      </c>
      <c r="G313" s="20">
        <v>2165</v>
      </c>
      <c r="H313" s="20">
        <v>7</v>
      </c>
      <c r="I313" s="20">
        <v>3</v>
      </c>
      <c r="J313" s="20">
        <v>2</v>
      </c>
    </row>
    <row r="314" spans="1:10" x14ac:dyDescent="0.2">
      <c r="A314" s="28">
        <v>58.5</v>
      </c>
      <c r="B314" s="20">
        <v>1232</v>
      </c>
      <c r="C314" s="20">
        <v>5</v>
      </c>
      <c r="D314" s="20">
        <v>2</v>
      </c>
      <c r="E314" s="20">
        <v>69</v>
      </c>
      <c r="F314" s="20">
        <v>210</v>
      </c>
      <c r="G314" s="20">
        <v>2353</v>
      </c>
      <c r="H314" s="20">
        <v>8</v>
      </c>
      <c r="I314" s="20">
        <v>4</v>
      </c>
      <c r="J314" s="20">
        <v>15</v>
      </c>
    </row>
    <row r="315" spans="1:10" x14ac:dyDescent="0.2">
      <c r="A315" s="28">
        <v>101</v>
      </c>
      <c r="B315" s="20">
        <v>1736</v>
      </c>
      <c r="C315" s="20">
        <v>7</v>
      </c>
      <c r="D315" s="20">
        <v>3</v>
      </c>
      <c r="E315" s="20">
        <v>67</v>
      </c>
      <c r="F315" s="20">
        <v>60</v>
      </c>
      <c r="G315" s="20">
        <v>1536</v>
      </c>
      <c r="H315" s="20">
        <v>6</v>
      </c>
      <c r="I315" s="20">
        <v>3</v>
      </c>
      <c r="J315" s="20">
        <v>36</v>
      </c>
    </row>
    <row r="316" spans="1:10" x14ac:dyDescent="0.2">
      <c r="A316" s="28">
        <v>79.400000000000006</v>
      </c>
      <c r="B316" s="20">
        <v>1296</v>
      </c>
      <c r="C316" s="20">
        <v>6</v>
      </c>
      <c r="D316" s="20">
        <v>3</v>
      </c>
      <c r="E316" s="20">
        <v>11</v>
      </c>
      <c r="F316" s="20">
        <v>100</v>
      </c>
      <c r="G316" s="20">
        <v>1972</v>
      </c>
      <c r="H316" s="20">
        <v>8</v>
      </c>
      <c r="I316" s="20">
        <v>3</v>
      </c>
      <c r="J316" s="20">
        <v>37</v>
      </c>
    </row>
    <row r="317" spans="1:10" x14ac:dyDescent="0.2">
      <c r="A317" s="28">
        <v>125</v>
      </c>
      <c r="B317" s="20">
        <v>1996</v>
      </c>
      <c r="C317" s="20">
        <v>7</v>
      </c>
      <c r="D317" s="20">
        <v>3</v>
      </c>
      <c r="E317" s="20">
        <v>9</v>
      </c>
      <c r="F317" s="20">
        <v>44.5</v>
      </c>
      <c r="G317" s="20">
        <v>1120</v>
      </c>
      <c r="H317" s="20">
        <v>5</v>
      </c>
      <c r="I317" s="20">
        <v>3</v>
      </c>
      <c r="J317" s="20">
        <v>27</v>
      </c>
    </row>
    <row r="318" spans="1:10" x14ac:dyDescent="0.2">
      <c r="A318" s="28">
        <v>87.9</v>
      </c>
      <c r="B318" s="20">
        <v>1874</v>
      </c>
      <c r="C318" s="20">
        <v>5</v>
      </c>
      <c r="D318" s="20">
        <v>2</v>
      </c>
      <c r="E318" s="20">
        <v>14</v>
      </c>
      <c r="F318" s="20">
        <v>55</v>
      </c>
      <c r="G318" s="20">
        <v>1664</v>
      </c>
      <c r="H318" s="20">
        <v>7</v>
      </c>
      <c r="I318" s="20">
        <v>3</v>
      </c>
      <c r="J318" s="20">
        <v>79</v>
      </c>
    </row>
    <row r="319" spans="1:10" x14ac:dyDescent="0.2">
      <c r="A319" s="28">
        <v>80</v>
      </c>
      <c r="B319" s="20">
        <v>1580</v>
      </c>
      <c r="C319" s="20">
        <v>5</v>
      </c>
      <c r="D319" s="20">
        <v>3</v>
      </c>
      <c r="E319" s="20">
        <v>11</v>
      </c>
      <c r="F319" s="20">
        <v>53.4</v>
      </c>
      <c r="G319" s="20">
        <v>925</v>
      </c>
      <c r="H319" s="20">
        <v>5</v>
      </c>
      <c r="I319" s="20">
        <v>3</v>
      </c>
      <c r="J319" s="20">
        <v>20</v>
      </c>
    </row>
    <row r="320" spans="1:10" x14ac:dyDescent="0.2">
      <c r="A320" s="28">
        <v>94</v>
      </c>
      <c r="B320" s="20">
        <v>1920</v>
      </c>
      <c r="C320" s="20">
        <v>5</v>
      </c>
      <c r="D320" s="20">
        <v>3</v>
      </c>
      <c r="E320" s="20">
        <v>14</v>
      </c>
      <c r="F320" s="20">
        <v>65</v>
      </c>
      <c r="G320" s="20">
        <v>1288</v>
      </c>
      <c r="H320" s="20">
        <v>5</v>
      </c>
      <c r="I320" s="20">
        <v>3</v>
      </c>
      <c r="J320" s="20">
        <v>2</v>
      </c>
    </row>
    <row r="321" spans="1:10" x14ac:dyDescent="0.2">
      <c r="A321" s="28">
        <v>74</v>
      </c>
      <c r="B321" s="20">
        <v>1430</v>
      </c>
      <c r="C321" s="20">
        <v>9</v>
      </c>
      <c r="D321" s="20">
        <v>3</v>
      </c>
      <c r="E321" s="20">
        <v>16</v>
      </c>
      <c r="F321" s="20">
        <v>73</v>
      </c>
      <c r="G321" s="20">
        <v>1400</v>
      </c>
      <c r="H321" s="20">
        <v>5</v>
      </c>
      <c r="I321" s="20">
        <v>3</v>
      </c>
      <c r="J321" s="20">
        <v>2</v>
      </c>
    </row>
    <row r="322" spans="1:10" x14ac:dyDescent="0.2">
      <c r="A322" s="28">
        <v>69</v>
      </c>
      <c r="B322" s="20">
        <v>1486</v>
      </c>
      <c r="C322" s="20">
        <v>6</v>
      </c>
      <c r="D322" s="20">
        <v>3</v>
      </c>
      <c r="E322" s="20">
        <v>27</v>
      </c>
      <c r="F322" s="20">
        <v>40</v>
      </c>
      <c r="G322" s="20">
        <v>1376</v>
      </c>
      <c r="H322" s="20">
        <v>6</v>
      </c>
      <c r="I322" s="20">
        <v>3</v>
      </c>
      <c r="J322" s="20">
        <v>103</v>
      </c>
    </row>
    <row r="323" spans="1:10" x14ac:dyDescent="0.2">
      <c r="A323" s="28">
        <v>63</v>
      </c>
      <c r="B323" s="20">
        <v>1008</v>
      </c>
      <c r="C323" s="20">
        <v>5</v>
      </c>
      <c r="D323" s="20">
        <v>2</v>
      </c>
      <c r="E323" s="20">
        <v>35</v>
      </c>
      <c r="F323" s="20">
        <v>141</v>
      </c>
      <c r="G323" s="20">
        <v>2038</v>
      </c>
      <c r="H323" s="20">
        <v>12</v>
      </c>
      <c r="I323" s="20">
        <v>4</v>
      </c>
      <c r="J323" s="20">
        <v>62</v>
      </c>
    </row>
    <row r="324" spans="1:10" x14ac:dyDescent="0.2">
      <c r="A324" s="28">
        <v>67.5</v>
      </c>
      <c r="B324" s="20">
        <v>1282</v>
      </c>
      <c r="C324" s="20">
        <v>5</v>
      </c>
      <c r="D324" s="20">
        <v>3</v>
      </c>
      <c r="E324" s="20">
        <v>20</v>
      </c>
      <c r="F324" s="20">
        <v>68</v>
      </c>
      <c r="G324" s="20">
        <v>1572</v>
      </c>
      <c r="H324" s="20">
        <v>6</v>
      </c>
      <c r="I324" s="20">
        <v>3</v>
      </c>
      <c r="J324" s="20">
        <v>29</v>
      </c>
    </row>
    <row r="325" spans="1:10" x14ac:dyDescent="0.2">
      <c r="A325" s="28">
        <v>35</v>
      </c>
      <c r="B325" s="20">
        <v>1134</v>
      </c>
      <c r="C325" s="20">
        <v>5</v>
      </c>
      <c r="D325" s="20">
        <v>2</v>
      </c>
      <c r="E325" s="20">
        <v>74</v>
      </c>
      <c r="F325" s="20">
        <v>139</v>
      </c>
      <c r="G325" s="20">
        <v>1545</v>
      </c>
      <c r="H325" s="20">
        <v>6</v>
      </c>
      <c r="I325" s="20">
        <v>3</v>
      </c>
      <c r="J325" s="20">
        <v>9</v>
      </c>
    </row>
    <row r="326" spans="1:10" x14ac:dyDescent="0.2">
      <c r="A326" s="28">
        <v>142.5</v>
      </c>
      <c r="B326" s="20">
        <v>2400</v>
      </c>
      <c r="C326" s="20">
        <v>9</v>
      </c>
      <c r="D326" s="20">
        <v>4</v>
      </c>
      <c r="E326" s="20">
        <v>15</v>
      </c>
      <c r="F326" s="20">
        <v>140</v>
      </c>
      <c r="G326" s="20">
        <v>1993</v>
      </c>
      <c r="H326" s="20">
        <v>6</v>
      </c>
      <c r="I326" s="20">
        <v>3</v>
      </c>
      <c r="J326" s="20">
        <v>4</v>
      </c>
    </row>
    <row r="327" spans="1:10" x14ac:dyDescent="0.2">
      <c r="A327" s="28">
        <v>92.2</v>
      </c>
      <c r="B327" s="20">
        <v>1701</v>
      </c>
      <c r="C327" s="20">
        <v>5</v>
      </c>
      <c r="D327" s="20">
        <v>3</v>
      </c>
      <c r="E327" s="20">
        <v>15</v>
      </c>
      <c r="F327" s="20">
        <v>55</v>
      </c>
      <c r="G327" s="20">
        <v>1130</v>
      </c>
      <c r="H327" s="20">
        <v>5</v>
      </c>
      <c r="I327" s="20">
        <v>2</v>
      </c>
      <c r="J327" s="20">
        <v>21</v>
      </c>
    </row>
    <row r="328" spans="1:10" ht="13.5" thickBot="1" x14ac:dyDescent="0.25">
      <c r="A328" s="29">
        <v>56</v>
      </c>
      <c r="B328" s="12">
        <v>1020</v>
      </c>
      <c r="C328" s="12">
        <v>6</v>
      </c>
      <c r="D328" s="12">
        <v>3</v>
      </c>
      <c r="E328" s="12">
        <v>16</v>
      </c>
      <c r="F328" s="25"/>
      <c r="G328" s="25"/>
      <c r="H328" s="25"/>
      <c r="I328" s="25"/>
      <c r="J328" s="25"/>
    </row>
    <row r="329" spans="1:10" x14ac:dyDescent="0.2">
      <c r="A329" s="27"/>
    </row>
    <row r="330" spans="1:10" x14ac:dyDescent="0.2">
      <c r="A330" s="50"/>
    </row>
    <row r="331" spans="1:10" ht="13.5" thickBot="1" x14ac:dyDescent="0.25">
      <c r="A331" s="50"/>
    </row>
    <row r="332" spans="1:10" ht="13.5" thickBot="1" x14ac:dyDescent="0.25">
      <c r="A332" s="17" t="s">
        <v>7</v>
      </c>
      <c r="B332" s="18" t="s">
        <v>141</v>
      </c>
      <c r="C332" s="18" t="s">
        <v>7</v>
      </c>
      <c r="D332" s="18" t="s">
        <v>141</v>
      </c>
      <c r="E332" s="18" t="s">
        <v>7</v>
      </c>
      <c r="F332" s="18" t="s">
        <v>141</v>
      </c>
    </row>
    <row r="333" spans="1:10" x14ac:dyDescent="0.2">
      <c r="A333" s="32">
        <v>37408</v>
      </c>
      <c r="B333" s="33">
        <v>36638</v>
      </c>
      <c r="C333" s="34">
        <v>38504</v>
      </c>
      <c r="D333" s="33">
        <v>48881</v>
      </c>
      <c r="E333" s="34">
        <v>39600</v>
      </c>
      <c r="F333" s="33">
        <v>49536</v>
      </c>
    </row>
    <row r="334" spans="1:10" x14ac:dyDescent="0.2">
      <c r="A334" s="32">
        <v>37438</v>
      </c>
      <c r="B334" s="33">
        <v>38660</v>
      </c>
      <c r="C334" s="34">
        <v>38534</v>
      </c>
      <c r="D334" s="33">
        <v>49355</v>
      </c>
      <c r="E334" s="34">
        <v>39630</v>
      </c>
      <c r="F334" s="33">
        <v>51095</v>
      </c>
    </row>
    <row r="335" spans="1:10" x14ac:dyDescent="0.2">
      <c r="A335" s="32">
        <v>37469</v>
      </c>
      <c r="B335" s="33">
        <v>38423</v>
      </c>
      <c r="C335" s="34">
        <v>38565</v>
      </c>
      <c r="D335" s="33">
        <v>49607</v>
      </c>
      <c r="E335" s="34">
        <v>39661</v>
      </c>
      <c r="F335" s="33">
        <v>49188</v>
      </c>
    </row>
    <row r="336" spans="1:10" x14ac:dyDescent="0.2">
      <c r="A336" s="32">
        <v>37500</v>
      </c>
      <c r="B336" s="33">
        <v>38489</v>
      </c>
      <c r="C336" s="34">
        <v>38596</v>
      </c>
      <c r="D336" s="33">
        <v>49877</v>
      </c>
      <c r="E336" s="34">
        <v>39692</v>
      </c>
      <c r="F336" s="33">
        <v>50555</v>
      </c>
    </row>
    <row r="337" spans="1:6" x14ac:dyDescent="0.2">
      <c r="A337" s="32">
        <v>37530</v>
      </c>
      <c r="B337" s="33">
        <v>37545</v>
      </c>
      <c r="C337" s="34">
        <v>38626</v>
      </c>
      <c r="D337" s="33">
        <v>48134</v>
      </c>
      <c r="E337" s="34">
        <v>39722</v>
      </c>
      <c r="F337" s="33">
        <v>50317</v>
      </c>
    </row>
    <row r="338" spans="1:6" x14ac:dyDescent="0.2">
      <c r="A338" s="32">
        <v>37561</v>
      </c>
      <c r="B338" s="33">
        <v>37058</v>
      </c>
      <c r="C338" s="34">
        <v>38657</v>
      </c>
      <c r="D338" s="33">
        <v>48101</v>
      </c>
      <c r="E338" s="34">
        <v>39753</v>
      </c>
      <c r="F338" s="33">
        <v>49235</v>
      </c>
    </row>
    <row r="339" spans="1:6" x14ac:dyDescent="0.2">
      <c r="A339" s="32">
        <v>37591</v>
      </c>
      <c r="B339" s="33">
        <v>38030</v>
      </c>
      <c r="C339" s="34">
        <v>38687</v>
      </c>
      <c r="D339" s="33">
        <v>48507</v>
      </c>
      <c r="E339" s="34">
        <v>39783</v>
      </c>
      <c r="F339" s="33">
        <v>50779</v>
      </c>
    </row>
    <row r="340" spans="1:6" x14ac:dyDescent="0.2">
      <c r="A340" s="32">
        <v>37622</v>
      </c>
      <c r="B340" s="33">
        <v>38178</v>
      </c>
      <c r="C340" s="34">
        <v>38718</v>
      </c>
      <c r="D340" s="33">
        <v>48490</v>
      </c>
      <c r="E340" s="34">
        <v>39814</v>
      </c>
      <c r="F340" s="33">
        <v>50348</v>
      </c>
    </row>
    <row r="341" spans="1:6" x14ac:dyDescent="0.2">
      <c r="A341" s="32">
        <v>37653</v>
      </c>
      <c r="B341" s="33">
        <v>37897</v>
      </c>
      <c r="C341" s="34">
        <v>38749</v>
      </c>
      <c r="D341" s="33">
        <v>48044</v>
      </c>
      <c r="E341" s="34">
        <v>39845</v>
      </c>
      <c r="F341" s="33">
        <v>49327</v>
      </c>
    </row>
    <row r="342" spans="1:6" x14ac:dyDescent="0.2">
      <c r="A342" s="32">
        <v>37681</v>
      </c>
      <c r="B342" s="33">
        <v>37988</v>
      </c>
      <c r="C342" s="34">
        <v>38777</v>
      </c>
      <c r="D342" s="33">
        <v>49565</v>
      </c>
      <c r="E342" s="34">
        <v>39873</v>
      </c>
      <c r="F342" s="33">
        <v>50617</v>
      </c>
    </row>
    <row r="343" spans="1:6" x14ac:dyDescent="0.2">
      <c r="A343" s="32">
        <v>37712</v>
      </c>
      <c r="B343" s="33">
        <v>38501</v>
      </c>
      <c r="C343" s="34">
        <v>38808</v>
      </c>
      <c r="D343" s="33">
        <v>47840</v>
      </c>
      <c r="E343" s="34">
        <v>39904</v>
      </c>
      <c r="F343" s="33">
        <v>50372</v>
      </c>
    </row>
    <row r="344" spans="1:6" x14ac:dyDescent="0.2">
      <c r="A344" s="32">
        <v>37742</v>
      </c>
      <c r="B344" s="33">
        <v>39348</v>
      </c>
      <c r="C344" s="34">
        <v>38838</v>
      </c>
      <c r="D344" s="33">
        <v>49368</v>
      </c>
      <c r="E344" s="34">
        <v>39934</v>
      </c>
      <c r="F344" s="33">
        <v>50731</v>
      </c>
    </row>
    <row r="345" spans="1:6" x14ac:dyDescent="0.2">
      <c r="A345" s="32">
        <v>37773</v>
      </c>
      <c r="B345" s="33">
        <v>39523</v>
      </c>
      <c r="C345" s="34">
        <v>38869</v>
      </c>
      <c r="D345" s="33">
        <v>48987</v>
      </c>
      <c r="E345" s="34">
        <v>39965</v>
      </c>
      <c r="F345" s="33">
        <v>50516</v>
      </c>
    </row>
    <row r="346" spans="1:6" x14ac:dyDescent="0.2">
      <c r="A346" s="32">
        <v>37803</v>
      </c>
      <c r="B346" s="33">
        <v>40868</v>
      </c>
      <c r="C346" s="34">
        <v>38899</v>
      </c>
      <c r="D346" s="33">
        <v>50374</v>
      </c>
      <c r="E346" s="34">
        <v>39995</v>
      </c>
      <c r="F346" s="33">
        <v>52620</v>
      </c>
    </row>
    <row r="347" spans="1:6" x14ac:dyDescent="0.2">
      <c r="A347" s="32">
        <v>37834</v>
      </c>
      <c r="B347" s="33">
        <v>40483</v>
      </c>
      <c r="C347" s="34">
        <v>38930</v>
      </c>
      <c r="D347" s="33">
        <v>49976</v>
      </c>
      <c r="E347" s="34">
        <v>40026</v>
      </c>
      <c r="F347" s="33">
        <v>50253</v>
      </c>
    </row>
    <row r="348" spans="1:6" x14ac:dyDescent="0.2">
      <c r="A348" s="32">
        <v>37865</v>
      </c>
      <c r="B348" s="33">
        <v>41095</v>
      </c>
      <c r="C348" s="34">
        <v>38961</v>
      </c>
      <c r="D348" s="33">
        <v>50350</v>
      </c>
      <c r="E348" s="34">
        <v>40057</v>
      </c>
      <c r="F348" s="33">
        <v>51958</v>
      </c>
    </row>
    <row r="349" spans="1:6" x14ac:dyDescent="0.2">
      <c r="A349" s="32">
        <v>37895</v>
      </c>
      <c r="B349" s="33">
        <v>40442</v>
      </c>
      <c r="C349" s="34">
        <v>38991</v>
      </c>
      <c r="D349" s="33">
        <v>49081</v>
      </c>
      <c r="E349" s="34">
        <v>40087</v>
      </c>
      <c r="F349" s="33">
        <v>51438</v>
      </c>
    </row>
    <row r="350" spans="1:6" x14ac:dyDescent="0.2">
      <c r="A350" s="32">
        <v>37926</v>
      </c>
      <c r="B350" s="33">
        <v>39623</v>
      </c>
      <c r="C350" s="34">
        <v>39022</v>
      </c>
      <c r="D350" s="33">
        <v>49096</v>
      </c>
      <c r="E350" s="34">
        <v>40118</v>
      </c>
      <c r="F350" s="33">
        <v>51096</v>
      </c>
    </row>
    <row r="351" spans="1:6" x14ac:dyDescent="0.2">
      <c r="A351" s="32">
        <v>37956</v>
      </c>
      <c r="B351" s="33">
        <v>41621</v>
      </c>
      <c r="C351" s="34">
        <v>39052</v>
      </c>
      <c r="D351" s="33">
        <v>50000</v>
      </c>
      <c r="E351" s="34">
        <v>40148</v>
      </c>
      <c r="F351" s="33">
        <v>50735</v>
      </c>
    </row>
    <row r="352" spans="1:6" x14ac:dyDescent="0.2">
      <c r="A352" s="32">
        <v>37987</v>
      </c>
      <c r="B352" s="33">
        <v>41663</v>
      </c>
      <c r="C352" s="34">
        <v>39083</v>
      </c>
      <c r="D352" s="33">
        <v>49492</v>
      </c>
      <c r="E352" s="34">
        <v>40179</v>
      </c>
      <c r="F352" s="33">
        <v>50427</v>
      </c>
    </row>
    <row r="353" spans="1:6" x14ac:dyDescent="0.2">
      <c r="A353" s="32">
        <v>38018</v>
      </c>
      <c r="B353" s="33">
        <v>41359</v>
      </c>
      <c r="C353" s="34">
        <v>39114</v>
      </c>
      <c r="D353" s="33">
        <v>48762</v>
      </c>
      <c r="E353" s="34">
        <v>40210</v>
      </c>
      <c r="F353" s="33">
        <v>46834</v>
      </c>
    </row>
    <row r="354" spans="1:6" x14ac:dyDescent="0.2">
      <c r="A354" s="32">
        <v>38047</v>
      </c>
      <c r="B354" s="33">
        <v>42416</v>
      </c>
      <c r="C354" s="34">
        <v>39142</v>
      </c>
      <c r="D354" s="33">
        <v>50076</v>
      </c>
      <c r="E354" s="34">
        <v>40238</v>
      </c>
      <c r="F354" s="33">
        <v>50812</v>
      </c>
    </row>
    <row r="355" spans="1:6" x14ac:dyDescent="0.2">
      <c r="A355" s="32">
        <v>38078</v>
      </c>
      <c r="B355" s="33">
        <v>43812</v>
      </c>
      <c r="C355" s="34">
        <v>39173</v>
      </c>
      <c r="D355" s="33">
        <v>49353</v>
      </c>
      <c r="E355" s="34">
        <v>40269</v>
      </c>
      <c r="F355" s="33">
        <v>51147</v>
      </c>
    </row>
    <row r="356" spans="1:6" x14ac:dyDescent="0.2">
      <c r="A356" s="32">
        <v>38108</v>
      </c>
      <c r="B356" s="33">
        <v>43481</v>
      </c>
      <c r="C356" s="34">
        <v>39203</v>
      </c>
      <c r="D356" s="33">
        <v>50284</v>
      </c>
      <c r="E356" s="34">
        <v>40299</v>
      </c>
      <c r="F356" s="33">
        <v>51684</v>
      </c>
    </row>
    <row r="357" spans="1:6" x14ac:dyDescent="0.2">
      <c r="A357" s="32">
        <v>38139</v>
      </c>
      <c r="B357" s="33">
        <v>43723</v>
      </c>
      <c r="C357" s="34">
        <v>39234</v>
      </c>
      <c r="D357" s="33">
        <v>50329</v>
      </c>
      <c r="E357" s="34">
        <v>40330</v>
      </c>
      <c r="F357" s="33">
        <v>51176</v>
      </c>
    </row>
    <row r="358" spans="1:6" x14ac:dyDescent="0.2">
      <c r="A358" s="32">
        <v>38169</v>
      </c>
      <c r="B358" s="33">
        <v>45051</v>
      </c>
      <c r="C358" s="34">
        <v>39264</v>
      </c>
      <c r="D358" s="33">
        <v>51997</v>
      </c>
      <c r="E358" s="34">
        <v>40360</v>
      </c>
      <c r="F358" s="33">
        <v>52849</v>
      </c>
    </row>
    <row r="359" spans="1:6" x14ac:dyDescent="0.2">
      <c r="A359" s="32">
        <v>38200</v>
      </c>
      <c r="B359" s="33">
        <v>45448</v>
      </c>
      <c r="C359" s="34">
        <v>39295</v>
      </c>
      <c r="D359" s="33">
        <v>50591</v>
      </c>
      <c r="E359" s="34">
        <v>40391</v>
      </c>
      <c r="F359" s="33">
        <v>50322</v>
      </c>
    </row>
    <row r="360" spans="1:6" x14ac:dyDescent="0.2">
      <c r="A360" s="32">
        <v>38231</v>
      </c>
      <c r="B360" s="33">
        <v>48121</v>
      </c>
      <c r="C360" s="34">
        <v>39326</v>
      </c>
      <c r="D360" s="33">
        <v>50946</v>
      </c>
      <c r="E360" s="34">
        <v>40422</v>
      </c>
      <c r="F360" s="33">
        <v>52594</v>
      </c>
    </row>
    <row r="361" spans="1:6" x14ac:dyDescent="0.2">
      <c r="A361" s="32">
        <v>38261</v>
      </c>
      <c r="B361" s="33">
        <v>47306</v>
      </c>
      <c r="C361" s="34">
        <v>39356</v>
      </c>
      <c r="D361" s="33">
        <v>51072</v>
      </c>
      <c r="E361" s="34">
        <v>40452</v>
      </c>
      <c r="F361" s="33">
        <v>50592</v>
      </c>
    </row>
    <row r="362" spans="1:6" x14ac:dyDescent="0.2">
      <c r="A362" s="32">
        <v>38292</v>
      </c>
      <c r="B362" s="33">
        <v>46088</v>
      </c>
      <c r="C362" s="34">
        <v>39387</v>
      </c>
      <c r="D362" s="33">
        <v>50204</v>
      </c>
      <c r="E362" s="34">
        <v>40483</v>
      </c>
      <c r="F362" s="33">
        <v>50242</v>
      </c>
    </row>
    <row r="363" spans="1:6" x14ac:dyDescent="0.2">
      <c r="A363" s="32">
        <v>38322</v>
      </c>
      <c r="B363" s="33">
        <v>47343</v>
      </c>
      <c r="C363" s="34">
        <v>39417</v>
      </c>
      <c r="D363" s="33">
        <v>51598</v>
      </c>
      <c r="E363" s="55"/>
      <c r="F363" s="35"/>
    </row>
    <row r="364" spans="1:6" x14ac:dyDescent="0.2">
      <c r="A364" s="32">
        <v>38353</v>
      </c>
      <c r="B364" s="33">
        <v>47272</v>
      </c>
      <c r="C364" s="34">
        <v>39448</v>
      </c>
      <c r="D364" s="33">
        <v>51016</v>
      </c>
      <c r="E364" s="55"/>
      <c r="F364" s="35"/>
    </row>
    <row r="365" spans="1:6" x14ac:dyDescent="0.2">
      <c r="A365" s="32">
        <v>38384</v>
      </c>
      <c r="B365" s="33">
        <v>46337</v>
      </c>
      <c r="C365" s="34">
        <v>39479</v>
      </c>
      <c r="D365" s="33">
        <v>49887</v>
      </c>
      <c r="E365" s="55"/>
      <c r="F365" s="35"/>
    </row>
    <row r="366" spans="1:6" x14ac:dyDescent="0.2">
      <c r="A366" s="32">
        <v>38412</v>
      </c>
      <c r="B366" s="33">
        <v>46955</v>
      </c>
      <c r="C366" s="34">
        <v>39508</v>
      </c>
      <c r="D366" s="33">
        <v>49448</v>
      </c>
      <c r="E366" s="55"/>
      <c r="F366" s="35"/>
    </row>
    <row r="367" spans="1:6" x14ac:dyDescent="0.2">
      <c r="A367" s="32">
        <v>38443</v>
      </c>
      <c r="B367" s="33">
        <v>48019</v>
      </c>
      <c r="C367" s="34">
        <v>39539</v>
      </c>
      <c r="D367" s="33">
        <v>49942</v>
      </c>
      <c r="E367" s="55"/>
      <c r="F367" s="35"/>
    </row>
    <row r="368" spans="1:6" ht="13.5" thickBot="1" x14ac:dyDescent="0.25">
      <c r="A368" s="36">
        <v>38473</v>
      </c>
      <c r="B368" s="37">
        <v>47977</v>
      </c>
      <c r="C368" s="38">
        <v>39569</v>
      </c>
      <c r="D368" s="37">
        <v>49883</v>
      </c>
      <c r="E368" s="39"/>
      <c r="F368" s="39"/>
    </row>
    <row r="370" spans="1:8" x14ac:dyDescent="0.2">
      <c r="A370" s="56"/>
    </row>
    <row r="371" spans="1:8" ht="13.5" thickBot="1" x14ac:dyDescent="0.25">
      <c r="A371" s="13"/>
    </row>
    <row r="372" spans="1:8" ht="13.5" thickBot="1" x14ac:dyDescent="0.25">
      <c r="A372" s="17" t="s">
        <v>133</v>
      </c>
      <c r="B372" s="18" t="s">
        <v>142</v>
      </c>
      <c r="C372" s="18" t="s">
        <v>143</v>
      </c>
      <c r="D372" s="18" t="s">
        <v>144</v>
      </c>
      <c r="E372" s="18" t="s">
        <v>133</v>
      </c>
      <c r="F372" s="18" t="s">
        <v>142</v>
      </c>
      <c r="G372" s="18" t="s">
        <v>143</v>
      </c>
      <c r="H372" s="18" t="s">
        <v>144</v>
      </c>
    </row>
    <row r="373" spans="1:8" x14ac:dyDescent="0.2">
      <c r="A373" s="28">
        <v>1916</v>
      </c>
      <c r="B373" s="20">
        <v>90</v>
      </c>
      <c r="C373" s="20">
        <v>150</v>
      </c>
      <c r="D373" s="20">
        <v>1.667</v>
      </c>
      <c r="E373" s="20">
        <v>1952</v>
      </c>
      <c r="F373" s="20">
        <v>240</v>
      </c>
      <c r="G373" s="20">
        <v>229</v>
      </c>
      <c r="H373" s="20">
        <v>0.95399999999999996</v>
      </c>
    </row>
    <row r="374" spans="1:8" x14ac:dyDescent="0.2">
      <c r="A374" s="28">
        <v>1917</v>
      </c>
      <c r="B374" s="20">
        <v>121</v>
      </c>
      <c r="C374" s="20">
        <v>551</v>
      </c>
      <c r="D374" s="20">
        <v>4.5540000000000003</v>
      </c>
      <c r="E374" s="20">
        <v>1953</v>
      </c>
      <c r="F374" s="20">
        <v>421</v>
      </c>
      <c r="G374" s="20">
        <v>515</v>
      </c>
      <c r="H374" s="20">
        <v>1.2230000000000001</v>
      </c>
    </row>
    <row r="375" spans="1:8" x14ac:dyDescent="0.2">
      <c r="A375" s="28">
        <v>1918</v>
      </c>
      <c r="B375" s="20">
        <v>81</v>
      </c>
      <c r="C375" s="20">
        <v>136</v>
      </c>
      <c r="D375" s="20">
        <v>1.679</v>
      </c>
      <c r="E375" s="20">
        <v>1954</v>
      </c>
      <c r="F375" s="20">
        <v>550</v>
      </c>
      <c r="G375" s="20">
        <v>36</v>
      </c>
      <c r="H375" s="20">
        <v>6.5000000000000002E-2</v>
      </c>
    </row>
    <row r="376" spans="1:8" x14ac:dyDescent="0.2">
      <c r="A376" s="28">
        <v>1919</v>
      </c>
      <c r="B376" s="20">
        <v>64</v>
      </c>
      <c r="C376" s="20">
        <v>206</v>
      </c>
      <c r="D376" s="20">
        <v>3.2189999999999999</v>
      </c>
      <c r="E376" s="20">
        <v>1955</v>
      </c>
      <c r="F376" s="20">
        <v>593</v>
      </c>
      <c r="G376" s="20">
        <v>126</v>
      </c>
      <c r="H376" s="20">
        <v>0.21199999999999999</v>
      </c>
    </row>
    <row r="377" spans="1:8" x14ac:dyDescent="0.2">
      <c r="A377" s="28">
        <v>1920</v>
      </c>
      <c r="B377" s="20">
        <v>87</v>
      </c>
      <c r="C377" s="20">
        <v>499</v>
      </c>
      <c r="D377" s="20">
        <v>5.7359999999999998</v>
      </c>
      <c r="E377" s="20">
        <v>1956</v>
      </c>
      <c r="F377" s="20">
        <v>504</v>
      </c>
      <c r="G377" s="20">
        <v>83</v>
      </c>
      <c r="H377" s="20">
        <v>0.16500000000000001</v>
      </c>
    </row>
    <row r="378" spans="1:8" x14ac:dyDescent="0.2">
      <c r="A378" s="28">
        <v>1921</v>
      </c>
      <c r="B378" s="20">
        <v>105</v>
      </c>
      <c r="C378" s="20">
        <v>202</v>
      </c>
      <c r="D378" s="20">
        <v>1.9239999999999999</v>
      </c>
      <c r="E378" s="20">
        <v>1957</v>
      </c>
      <c r="F378" s="20">
        <v>856</v>
      </c>
      <c r="G378" s="20">
        <v>192</v>
      </c>
      <c r="H378" s="20">
        <v>0.224</v>
      </c>
    </row>
    <row r="379" spans="1:8" x14ac:dyDescent="0.2">
      <c r="A379" s="28">
        <v>1922</v>
      </c>
      <c r="B379" s="20">
        <v>108</v>
      </c>
      <c r="C379" s="20">
        <v>135</v>
      </c>
      <c r="D379" s="20">
        <v>1.25</v>
      </c>
      <c r="E379" s="20">
        <v>1958</v>
      </c>
      <c r="F379" s="20">
        <v>564</v>
      </c>
      <c r="G379" s="20">
        <v>66</v>
      </c>
      <c r="H379" s="20">
        <v>0.11700000000000001</v>
      </c>
    </row>
    <row r="380" spans="1:8" x14ac:dyDescent="0.2">
      <c r="A380" s="28">
        <v>1923</v>
      </c>
      <c r="B380" s="20">
        <v>102</v>
      </c>
      <c r="C380" s="20">
        <v>110</v>
      </c>
      <c r="D380" s="20">
        <v>1.0780000000000001</v>
      </c>
      <c r="E380" s="20">
        <v>1959</v>
      </c>
      <c r="F380" s="20">
        <v>604</v>
      </c>
      <c r="G380" s="20">
        <v>58</v>
      </c>
      <c r="H380" s="20">
        <v>9.6000000000000002E-2</v>
      </c>
    </row>
    <row r="381" spans="1:8" x14ac:dyDescent="0.2">
      <c r="A381" s="28">
        <v>1924</v>
      </c>
      <c r="B381" s="20">
        <v>130</v>
      </c>
      <c r="C381" s="20">
        <v>376</v>
      </c>
      <c r="D381" s="20">
        <v>2.8919999999999999</v>
      </c>
      <c r="E381" s="20">
        <v>1960</v>
      </c>
      <c r="F381" s="20">
        <v>616</v>
      </c>
      <c r="G381" s="20">
        <v>46</v>
      </c>
      <c r="H381" s="20">
        <v>7.4999999999999997E-2</v>
      </c>
    </row>
    <row r="382" spans="1:8" x14ac:dyDescent="0.2">
      <c r="A382" s="28">
        <v>1925</v>
      </c>
      <c r="B382" s="20">
        <v>119</v>
      </c>
      <c r="C382" s="20">
        <v>794</v>
      </c>
      <c r="D382" s="20">
        <v>6.6719999999999997</v>
      </c>
      <c r="E382" s="20">
        <v>1961</v>
      </c>
      <c r="F382" s="20">
        <v>697</v>
      </c>
      <c r="G382" s="20">
        <v>51</v>
      </c>
      <c r="H382" s="20">
        <v>7.2999999999999995E-2</v>
      </c>
    </row>
    <row r="383" spans="1:8" x14ac:dyDescent="0.2">
      <c r="A383" s="28">
        <v>1926</v>
      </c>
      <c r="B383" s="20">
        <v>111</v>
      </c>
      <c r="C383" s="20">
        <v>144</v>
      </c>
      <c r="D383" s="20">
        <v>1.2969999999999999</v>
      </c>
      <c r="E383" s="20">
        <v>1962</v>
      </c>
      <c r="F383" s="20">
        <v>657</v>
      </c>
      <c r="G383" s="20">
        <v>28</v>
      </c>
      <c r="H383" s="20">
        <v>4.2999999999999997E-2</v>
      </c>
    </row>
    <row r="384" spans="1:8" x14ac:dyDescent="0.2">
      <c r="A384" s="28">
        <v>1927</v>
      </c>
      <c r="B384" s="20">
        <v>163</v>
      </c>
      <c r="C384" s="20">
        <v>540</v>
      </c>
      <c r="D384" s="20">
        <v>3.3130000000000002</v>
      </c>
      <c r="E384" s="20">
        <v>1963</v>
      </c>
      <c r="F384" s="20">
        <v>464</v>
      </c>
      <c r="G384" s="20">
        <v>31</v>
      </c>
      <c r="H384" s="20">
        <v>6.7000000000000004E-2</v>
      </c>
    </row>
    <row r="385" spans="1:8" x14ac:dyDescent="0.2">
      <c r="A385" s="28">
        <v>1928</v>
      </c>
      <c r="B385" s="20">
        <v>203</v>
      </c>
      <c r="C385" s="20">
        <v>95</v>
      </c>
      <c r="D385" s="20">
        <v>0.46800000000000003</v>
      </c>
      <c r="E385" s="20">
        <v>1964</v>
      </c>
      <c r="F385" s="20">
        <v>704</v>
      </c>
      <c r="G385" s="20">
        <v>73</v>
      </c>
      <c r="H385" s="20">
        <v>0.104</v>
      </c>
    </row>
    <row r="386" spans="1:8" x14ac:dyDescent="0.2">
      <c r="A386" s="28">
        <v>1929</v>
      </c>
      <c r="B386" s="20">
        <v>197</v>
      </c>
      <c r="C386" s="20">
        <v>274</v>
      </c>
      <c r="D386" s="20">
        <v>1.391</v>
      </c>
      <c r="E386" s="20">
        <v>1965</v>
      </c>
      <c r="F386" s="20">
        <v>906</v>
      </c>
      <c r="G386" s="20">
        <v>299</v>
      </c>
      <c r="H386" s="20">
        <v>0.33</v>
      </c>
    </row>
    <row r="387" spans="1:8" x14ac:dyDescent="0.2">
      <c r="A387" s="28">
        <v>1930</v>
      </c>
      <c r="B387" s="20">
        <v>192</v>
      </c>
      <c r="C387" s="20">
        <v>179</v>
      </c>
      <c r="D387" s="20">
        <v>0.93200000000000005</v>
      </c>
      <c r="E387" s="20">
        <v>1966</v>
      </c>
      <c r="F387" s="20">
        <v>585</v>
      </c>
      <c r="G387" s="20">
        <v>98</v>
      </c>
      <c r="H387" s="20">
        <v>0.16800000000000001</v>
      </c>
    </row>
    <row r="388" spans="1:8" x14ac:dyDescent="0.2">
      <c r="A388" s="28">
        <v>1931</v>
      </c>
      <c r="B388" s="20">
        <v>94</v>
      </c>
      <c r="C388" s="20">
        <v>36</v>
      </c>
      <c r="D388" s="20">
        <v>0.38300000000000001</v>
      </c>
      <c r="E388" s="20">
        <v>1967</v>
      </c>
      <c r="F388" s="20">
        <v>926</v>
      </c>
      <c r="G388" s="20">
        <v>114</v>
      </c>
      <c r="H388" s="20">
        <v>0.123</v>
      </c>
    </row>
    <row r="389" spans="1:8" x14ac:dyDescent="0.2">
      <c r="A389" s="28">
        <v>1932</v>
      </c>
      <c r="B389" s="20">
        <v>151</v>
      </c>
      <c r="C389" s="20">
        <v>394</v>
      </c>
      <c r="D389" s="20">
        <v>2.609</v>
      </c>
      <c r="E389" s="20">
        <v>1968</v>
      </c>
      <c r="F389" s="20">
        <v>660</v>
      </c>
      <c r="G389" s="20">
        <v>131</v>
      </c>
      <c r="H389" s="20">
        <v>0.19800000000000001</v>
      </c>
    </row>
    <row r="390" spans="1:8" x14ac:dyDescent="0.2">
      <c r="A390" s="28">
        <v>1933</v>
      </c>
      <c r="B390" s="20">
        <v>258</v>
      </c>
      <c r="C390" s="20">
        <v>362</v>
      </c>
      <c r="D390" s="20">
        <v>1.403</v>
      </c>
      <c r="E390" s="20">
        <v>1969</v>
      </c>
      <c r="F390" s="20">
        <v>608</v>
      </c>
      <c r="G390" s="20">
        <v>66</v>
      </c>
      <c r="H390" s="20">
        <v>0.109</v>
      </c>
    </row>
    <row r="391" spans="1:8" x14ac:dyDescent="0.2">
      <c r="A391" s="28">
        <v>1934</v>
      </c>
      <c r="B391" s="20">
        <v>147</v>
      </c>
      <c r="C391" s="20">
        <v>47</v>
      </c>
      <c r="D391" s="20">
        <v>0.32</v>
      </c>
      <c r="E391" s="20">
        <v>1970</v>
      </c>
      <c r="F391" s="20">
        <v>653</v>
      </c>
      <c r="G391" s="20">
        <v>72</v>
      </c>
      <c r="H391" s="20">
        <v>0.11</v>
      </c>
    </row>
    <row r="392" spans="1:8" x14ac:dyDescent="0.2">
      <c r="A392" s="28">
        <v>1935</v>
      </c>
      <c r="B392" s="20">
        <v>180</v>
      </c>
      <c r="C392" s="20">
        <v>71</v>
      </c>
      <c r="D392" s="20">
        <v>0.39400000000000002</v>
      </c>
      <c r="E392" s="20">
        <v>1971</v>
      </c>
      <c r="F392" s="20">
        <v>888</v>
      </c>
      <c r="G392" s="20">
        <v>156</v>
      </c>
      <c r="H392" s="20">
        <v>0.17599999999999999</v>
      </c>
    </row>
    <row r="393" spans="1:8" x14ac:dyDescent="0.2">
      <c r="A393" s="28">
        <v>1936</v>
      </c>
      <c r="B393" s="20">
        <v>151</v>
      </c>
      <c r="C393" s="20">
        <v>552</v>
      </c>
      <c r="D393" s="20">
        <v>3.6560000000000001</v>
      </c>
      <c r="E393" s="20">
        <v>1972</v>
      </c>
      <c r="F393" s="20">
        <v>741</v>
      </c>
      <c r="G393" s="20">
        <v>27</v>
      </c>
      <c r="H393" s="20">
        <v>3.5999999999999997E-2</v>
      </c>
    </row>
    <row r="394" spans="1:8" x14ac:dyDescent="0.2">
      <c r="A394" s="28">
        <v>1937</v>
      </c>
      <c r="B394" s="20">
        <v>147</v>
      </c>
      <c r="C394" s="20">
        <v>29</v>
      </c>
      <c r="D394" s="20">
        <v>0.19700000000000001</v>
      </c>
      <c r="E394" s="20">
        <v>1973</v>
      </c>
      <c r="F394" s="20">
        <v>1102</v>
      </c>
      <c r="G394" s="20">
        <v>87</v>
      </c>
      <c r="H394" s="20">
        <v>7.9000000000000001E-2</v>
      </c>
    </row>
    <row r="395" spans="1:8" x14ac:dyDescent="0.2">
      <c r="A395" s="28">
        <v>1938</v>
      </c>
      <c r="B395" s="20">
        <v>213</v>
      </c>
      <c r="C395" s="20">
        <v>183</v>
      </c>
      <c r="D395" s="20">
        <v>0.85899999999999999</v>
      </c>
      <c r="E395" s="20">
        <v>1974</v>
      </c>
      <c r="F395" s="20">
        <v>947</v>
      </c>
      <c r="G395" s="20">
        <v>361</v>
      </c>
      <c r="H395" s="20">
        <v>0.38100000000000001</v>
      </c>
    </row>
    <row r="396" spans="1:8" x14ac:dyDescent="0.2">
      <c r="A396" s="28">
        <v>1939</v>
      </c>
      <c r="B396" s="20">
        <v>152</v>
      </c>
      <c r="C396" s="20">
        <v>91</v>
      </c>
      <c r="D396" s="20">
        <v>0.59899999999999998</v>
      </c>
      <c r="E396" s="20">
        <v>1975</v>
      </c>
      <c r="F396" s="20">
        <v>920</v>
      </c>
      <c r="G396" s="20">
        <v>60</v>
      </c>
      <c r="H396" s="20">
        <v>6.5000000000000002E-2</v>
      </c>
    </row>
    <row r="397" spans="1:8" x14ac:dyDescent="0.2">
      <c r="A397" s="28">
        <v>1940</v>
      </c>
      <c r="B397" s="20">
        <v>124</v>
      </c>
      <c r="C397" s="20">
        <v>65</v>
      </c>
      <c r="D397" s="20">
        <v>0.52400000000000002</v>
      </c>
      <c r="E397" s="20">
        <v>1976</v>
      </c>
      <c r="F397" s="20">
        <v>835</v>
      </c>
      <c r="G397" s="20">
        <v>44</v>
      </c>
      <c r="H397" s="20">
        <v>5.2999999999999999E-2</v>
      </c>
    </row>
    <row r="398" spans="1:8" x14ac:dyDescent="0.2">
      <c r="A398" s="28">
        <v>1941</v>
      </c>
      <c r="B398" s="20">
        <v>118</v>
      </c>
      <c r="C398" s="20">
        <v>53</v>
      </c>
      <c r="D398" s="20">
        <v>0.44900000000000001</v>
      </c>
      <c r="E398" s="20">
        <v>1977</v>
      </c>
      <c r="F398" s="20">
        <v>852</v>
      </c>
      <c r="G398" s="20">
        <v>43</v>
      </c>
      <c r="H398" s="20">
        <v>0.05</v>
      </c>
    </row>
    <row r="399" spans="1:8" x14ac:dyDescent="0.2">
      <c r="A399" s="28">
        <v>1942</v>
      </c>
      <c r="B399" s="20">
        <v>167</v>
      </c>
      <c r="C399" s="20">
        <v>384</v>
      </c>
      <c r="D399" s="20">
        <v>2.2989999999999999</v>
      </c>
      <c r="E399" s="20">
        <v>1978</v>
      </c>
      <c r="F399" s="20">
        <v>788</v>
      </c>
      <c r="G399" s="20">
        <v>53</v>
      </c>
      <c r="H399" s="20">
        <v>6.7000000000000004E-2</v>
      </c>
    </row>
    <row r="400" spans="1:8" x14ac:dyDescent="0.2">
      <c r="A400" s="28">
        <v>1943</v>
      </c>
      <c r="B400" s="20">
        <v>152</v>
      </c>
      <c r="C400" s="20">
        <v>58</v>
      </c>
      <c r="D400" s="20">
        <v>0.38200000000000001</v>
      </c>
      <c r="E400" s="20">
        <v>1979</v>
      </c>
      <c r="F400" s="20">
        <v>852</v>
      </c>
      <c r="G400" s="20">
        <v>84</v>
      </c>
      <c r="H400" s="20">
        <v>9.9000000000000005E-2</v>
      </c>
    </row>
    <row r="401" spans="1:8" x14ac:dyDescent="0.2">
      <c r="A401" s="28">
        <v>1944</v>
      </c>
      <c r="B401" s="20">
        <v>169</v>
      </c>
      <c r="C401" s="20">
        <v>275</v>
      </c>
      <c r="D401" s="20">
        <v>1.627</v>
      </c>
      <c r="E401" s="20">
        <v>1980</v>
      </c>
      <c r="F401" s="20">
        <v>856</v>
      </c>
      <c r="G401" s="20">
        <v>28</v>
      </c>
      <c r="H401" s="20">
        <v>3.3000000000000002E-2</v>
      </c>
    </row>
    <row r="402" spans="1:8" x14ac:dyDescent="0.2">
      <c r="A402" s="28">
        <v>1945</v>
      </c>
      <c r="B402" s="20">
        <v>121</v>
      </c>
      <c r="C402" s="20">
        <v>210</v>
      </c>
      <c r="D402" s="20">
        <v>1.736</v>
      </c>
      <c r="E402" s="20">
        <v>1981</v>
      </c>
      <c r="F402" s="20">
        <v>783</v>
      </c>
      <c r="G402" s="20">
        <v>24</v>
      </c>
      <c r="H402" s="20">
        <v>3.1E-2</v>
      </c>
    </row>
    <row r="403" spans="1:8" x14ac:dyDescent="0.2">
      <c r="A403" s="28">
        <v>1946</v>
      </c>
      <c r="B403" s="20">
        <v>106</v>
      </c>
      <c r="C403" s="20">
        <v>78</v>
      </c>
      <c r="D403" s="20">
        <v>0.73599999999999999</v>
      </c>
      <c r="E403" s="20">
        <v>1982</v>
      </c>
      <c r="F403" s="20">
        <v>1046</v>
      </c>
      <c r="G403" s="20">
        <v>64</v>
      </c>
      <c r="H403" s="20">
        <v>6.0999999999999999E-2</v>
      </c>
    </row>
    <row r="404" spans="1:8" x14ac:dyDescent="0.2">
      <c r="A404" s="28">
        <v>1947</v>
      </c>
      <c r="B404" s="20">
        <v>165</v>
      </c>
      <c r="C404" s="20">
        <v>313</v>
      </c>
      <c r="D404" s="20">
        <v>1.897</v>
      </c>
      <c r="E404" s="20">
        <v>1983</v>
      </c>
      <c r="F404" s="20">
        <v>931</v>
      </c>
      <c r="G404" s="20">
        <v>34</v>
      </c>
      <c r="H404" s="20">
        <v>3.6999999999999998E-2</v>
      </c>
    </row>
    <row r="405" spans="1:8" x14ac:dyDescent="0.2">
      <c r="A405" s="28">
        <v>1948</v>
      </c>
      <c r="B405" s="20">
        <v>183</v>
      </c>
      <c r="C405" s="20">
        <v>139</v>
      </c>
      <c r="D405" s="20">
        <v>0.76</v>
      </c>
      <c r="E405" s="20">
        <v>1984</v>
      </c>
      <c r="F405" s="20">
        <v>907</v>
      </c>
      <c r="G405" s="20">
        <v>122</v>
      </c>
      <c r="H405" s="20">
        <v>0.13500000000000001</v>
      </c>
    </row>
    <row r="406" spans="1:8" x14ac:dyDescent="0.2">
      <c r="A406" s="28">
        <v>1949</v>
      </c>
      <c r="B406" s="20">
        <v>249</v>
      </c>
      <c r="C406" s="20">
        <v>211</v>
      </c>
      <c r="D406" s="20">
        <v>0.84699999999999998</v>
      </c>
      <c r="E406" s="20">
        <v>1985</v>
      </c>
      <c r="F406" s="20">
        <v>684</v>
      </c>
      <c r="G406" s="20">
        <v>94</v>
      </c>
      <c r="H406" s="20">
        <v>0.13700000000000001</v>
      </c>
    </row>
    <row r="407" spans="1:8" x14ac:dyDescent="0.2">
      <c r="A407" s="28">
        <v>1950</v>
      </c>
      <c r="B407" s="20">
        <v>200</v>
      </c>
      <c r="C407" s="20">
        <v>70</v>
      </c>
      <c r="D407" s="20">
        <v>0.35</v>
      </c>
      <c r="E407" s="20">
        <v>1986</v>
      </c>
      <c r="F407" s="20">
        <v>764</v>
      </c>
      <c r="G407" s="20">
        <v>15</v>
      </c>
      <c r="H407" s="20">
        <v>0.02</v>
      </c>
    </row>
    <row r="408" spans="1:8" ht="13.5" thickBot="1" x14ac:dyDescent="0.25">
      <c r="A408" s="29">
        <v>1951</v>
      </c>
      <c r="B408" s="12">
        <v>262</v>
      </c>
      <c r="C408" s="12">
        <v>34</v>
      </c>
      <c r="D408" s="12">
        <v>0.13</v>
      </c>
      <c r="E408" s="25"/>
      <c r="F408" s="25"/>
      <c r="G408" s="25"/>
      <c r="H408" s="25"/>
    </row>
    <row r="409" spans="1:8" x14ac:dyDescent="0.2">
      <c r="A409" s="13"/>
    </row>
    <row r="411" spans="1:8" ht="13.5" thickBot="1" x14ac:dyDescent="0.25">
      <c r="A411" s="13"/>
    </row>
    <row r="412" spans="1:8" ht="13.5" thickBot="1" x14ac:dyDescent="0.25">
      <c r="A412" s="17" t="s">
        <v>7</v>
      </c>
      <c r="B412" s="18" t="s">
        <v>5</v>
      </c>
      <c r="C412" s="18" t="s">
        <v>145</v>
      </c>
      <c r="D412" s="18" t="s">
        <v>7</v>
      </c>
      <c r="E412" s="18" t="s">
        <v>5</v>
      </c>
      <c r="F412" s="18" t="s">
        <v>145</v>
      </c>
    </row>
    <row r="413" spans="1:8" x14ac:dyDescent="0.2">
      <c r="A413" s="19">
        <v>38353</v>
      </c>
      <c r="B413" s="20">
        <v>46.72</v>
      </c>
      <c r="C413" s="20">
        <v>1</v>
      </c>
      <c r="D413" s="21">
        <v>39264</v>
      </c>
      <c r="E413" s="20">
        <v>120.31</v>
      </c>
      <c r="F413" s="20">
        <v>1</v>
      </c>
    </row>
    <row r="414" spans="1:8" x14ac:dyDescent="0.2">
      <c r="A414" s="19">
        <v>38384</v>
      </c>
      <c r="B414" s="20">
        <v>15.38</v>
      </c>
      <c r="C414" s="20">
        <v>0</v>
      </c>
      <c r="D414" s="21">
        <v>39295</v>
      </c>
      <c r="E414" s="20">
        <v>23.32</v>
      </c>
      <c r="F414" s="20">
        <v>0</v>
      </c>
    </row>
    <row r="415" spans="1:8" x14ac:dyDescent="0.2">
      <c r="A415" s="19">
        <v>38412</v>
      </c>
      <c r="B415" s="20">
        <v>10.83</v>
      </c>
      <c r="C415" s="20">
        <v>0</v>
      </c>
      <c r="D415" s="21">
        <v>39326</v>
      </c>
      <c r="E415" s="20">
        <v>34.25</v>
      </c>
      <c r="F415" s="20">
        <v>0</v>
      </c>
    </row>
    <row r="416" spans="1:8" x14ac:dyDescent="0.2">
      <c r="A416" s="19">
        <v>38443</v>
      </c>
      <c r="B416" s="20">
        <v>24.92</v>
      </c>
      <c r="C416" s="20">
        <v>0</v>
      </c>
      <c r="D416" s="21">
        <v>39356</v>
      </c>
      <c r="E416" s="20">
        <v>108.2</v>
      </c>
      <c r="F416" s="20">
        <v>1</v>
      </c>
    </row>
    <row r="417" spans="1:6" x14ac:dyDescent="0.2">
      <c r="A417" s="19">
        <v>38473</v>
      </c>
      <c r="B417" s="20">
        <v>53.75</v>
      </c>
      <c r="C417" s="20">
        <v>1</v>
      </c>
      <c r="D417" s="21">
        <v>39387</v>
      </c>
      <c r="E417" s="20">
        <v>31.18</v>
      </c>
      <c r="F417" s="20">
        <v>0</v>
      </c>
    </row>
    <row r="418" spans="1:6" x14ac:dyDescent="0.2">
      <c r="A418" s="19">
        <v>38504</v>
      </c>
      <c r="B418" s="20">
        <v>13.06</v>
      </c>
      <c r="C418" s="20">
        <v>0</v>
      </c>
      <c r="D418" s="21">
        <v>39417</v>
      </c>
      <c r="E418" s="20">
        <v>33.869999999999997</v>
      </c>
      <c r="F418" s="20">
        <v>0</v>
      </c>
    </row>
    <row r="419" spans="1:6" x14ac:dyDescent="0.2">
      <c r="A419" s="19">
        <v>38534</v>
      </c>
      <c r="B419" s="20">
        <v>8.52</v>
      </c>
      <c r="C419" s="20">
        <v>0</v>
      </c>
      <c r="D419" s="21">
        <v>39448</v>
      </c>
      <c r="E419" s="20">
        <v>57.6</v>
      </c>
      <c r="F419" s="20">
        <v>1</v>
      </c>
    </row>
    <row r="420" spans="1:6" x14ac:dyDescent="0.2">
      <c r="A420" s="19">
        <v>38565</v>
      </c>
      <c r="B420" s="20">
        <v>10.75</v>
      </c>
      <c r="C420" s="20">
        <v>0</v>
      </c>
      <c r="D420" s="21">
        <v>39479</v>
      </c>
      <c r="E420" s="20">
        <v>11.25</v>
      </c>
      <c r="F420" s="20">
        <v>0</v>
      </c>
    </row>
    <row r="421" spans="1:6" x14ac:dyDescent="0.2">
      <c r="A421" s="19">
        <v>38596</v>
      </c>
      <c r="B421" s="20">
        <v>19.38</v>
      </c>
      <c r="C421" s="20">
        <v>0</v>
      </c>
      <c r="D421" s="21">
        <v>39508</v>
      </c>
      <c r="E421" s="20">
        <v>7.74</v>
      </c>
      <c r="F421" s="20">
        <v>0</v>
      </c>
    </row>
    <row r="422" spans="1:6" x14ac:dyDescent="0.2">
      <c r="A422" s="19">
        <v>38626</v>
      </c>
      <c r="B422" s="20">
        <v>82.55</v>
      </c>
      <c r="C422" s="20">
        <v>1</v>
      </c>
      <c r="D422" s="21">
        <v>39539</v>
      </c>
      <c r="E422" s="20">
        <v>14.27</v>
      </c>
      <c r="F422" s="20">
        <v>0</v>
      </c>
    </row>
    <row r="423" spans="1:6" x14ac:dyDescent="0.2">
      <c r="A423" s="19">
        <v>38657</v>
      </c>
      <c r="B423" s="20">
        <v>19.48</v>
      </c>
      <c r="C423" s="20">
        <v>0</v>
      </c>
      <c r="D423" s="21">
        <v>39569</v>
      </c>
      <c r="E423" s="20">
        <v>30.57</v>
      </c>
      <c r="F423" s="20">
        <v>0</v>
      </c>
    </row>
    <row r="424" spans="1:6" x14ac:dyDescent="0.2">
      <c r="A424" s="19">
        <v>38687</v>
      </c>
      <c r="B424" s="20">
        <v>22.38</v>
      </c>
      <c r="C424" s="20">
        <v>0</v>
      </c>
      <c r="D424" s="21">
        <v>39600</v>
      </c>
      <c r="E424" s="20">
        <v>39.299999999999997</v>
      </c>
      <c r="F424" s="20">
        <v>0</v>
      </c>
    </row>
    <row r="425" spans="1:6" x14ac:dyDescent="0.2">
      <c r="A425" s="19">
        <v>38718</v>
      </c>
      <c r="B425" s="20">
        <v>93.21</v>
      </c>
      <c r="C425" s="20">
        <v>1</v>
      </c>
      <c r="D425" s="21">
        <v>39630</v>
      </c>
      <c r="E425" s="20">
        <v>98.91</v>
      </c>
      <c r="F425" s="20">
        <v>1</v>
      </c>
    </row>
    <row r="426" spans="1:6" x14ac:dyDescent="0.2">
      <c r="A426" s="19">
        <v>38749</v>
      </c>
      <c r="B426" s="20">
        <v>20.100000000000001</v>
      </c>
      <c r="C426" s="20">
        <v>0</v>
      </c>
      <c r="D426" s="21">
        <v>39661</v>
      </c>
      <c r="E426" s="20">
        <v>36.25</v>
      </c>
      <c r="F426" s="20">
        <v>0</v>
      </c>
    </row>
    <row r="427" spans="1:6" x14ac:dyDescent="0.2">
      <c r="A427" s="19">
        <v>38777</v>
      </c>
      <c r="B427" s="20">
        <v>12.1</v>
      </c>
      <c r="C427" s="20">
        <v>0</v>
      </c>
      <c r="D427" s="21">
        <v>39692</v>
      </c>
      <c r="E427" s="20">
        <v>23.23</v>
      </c>
      <c r="F427" s="20">
        <v>0</v>
      </c>
    </row>
    <row r="428" spans="1:6" x14ac:dyDescent="0.2">
      <c r="A428" s="19">
        <v>38808</v>
      </c>
      <c r="B428" s="20">
        <v>22.21</v>
      </c>
      <c r="C428" s="20">
        <v>0</v>
      </c>
      <c r="D428" s="21">
        <v>39722</v>
      </c>
      <c r="E428" s="20">
        <v>65.5</v>
      </c>
      <c r="F428" s="20">
        <v>1</v>
      </c>
    </row>
    <row r="429" spans="1:6" x14ac:dyDescent="0.2">
      <c r="A429" s="19">
        <v>38838</v>
      </c>
      <c r="B429" s="20">
        <v>63.55</v>
      </c>
      <c r="C429" s="20">
        <v>1</v>
      </c>
      <c r="D429" s="21">
        <v>39753</v>
      </c>
      <c r="E429" s="20">
        <v>20.13</v>
      </c>
      <c r="F429" s="20">
        <v>0</v>
      </c>
    </row>
    <row r="430" spans="1:6" x14ac:dyDescent="0.2">
      <c r="A430" s="19">
        <v>38869</v>
      </c>
      <c r="B430" s="20">
        <v>26.58</v>
      </c>
      <c r="C430" s="20">
        <v>0</v>
      </c>
      <c r="D430" s="21">
        <v>39783</v>
      </c>
      <c r="E430" s="20">
        <v>19.8</v>
      </c>
      <c r="F430" s="20">
        <v>0</v>
      </c>
    </row>
    <row r="431" spans="1:6" x14ac:dyDescent="0.2">
      <c r="A431" s="19">
        <v>38899</v>
      </c>
      <c r="B431" s="20">
        <v>16.75</v>
      </c>
      <c r="C431" s="20">
        <v>0</v>
      </c>
      <c r="D431" s="21">
        <v>39814</v>
      </c>
      <c r="E431" s="20">
        <v>47.72</v>
      </c>
      <c r="F431" s="20">
        <v>1</v>
      </c>
    </row>
    <row r="432" spans="1:6" x14ac:dyDescent="0.2">
      <c r="A432" s="19">
        <v>38930</v>
      </c>
      <c r="B432" s="20">
        <v>20.12</v>
      </c>
      <c r="C432" s="20">
        <v>0</v>
      </c>
      <c r="D432" s="21">
        <v>39845</v>
      </c>
      <c r="E432" s="20">
        <v>22.01</v>
      </c>
      <c r="F432" s="20">
        <v>0</v>
      </c>
    </row>
    <row r="433" spans="1:6" x14ac:dyDescent="0.2">
      <c r="A433" s="19">
        <v>38961</v>
      </c>
      <c r="B433" s="20">
        <v>27.9</v>
      </c>
      <c r="C433" s="20">
        <v>0</v>
      </c>
      <c r="D433" s="21">
        <v>39873</v>
      </c>
      <c r="E433" s="20">
        <v>13.46</v>
      </c>
      <c r="F433" s="20">
        <v>0</v>
      </c>
    </row>
    <row r="434" spans="1:6" x14ac:dyDescent="0.2">
      <c r="A434" s="19">
        <v>38991</v>
      </c>
      <c r="B434" s="20">
        <v>104.14</v>
      </c>
      <c r="C434" s="20">
        <v>1</v>
      </c>
      <c r="D434" s="21">
        <v>39904</v>
      </c>
      <c r="E434" s="20">
        <v>15.79</v>
      </c>
      <c r="F434" s="20">
        <v>0</v>
      </c>
    </row>
    <row r="435" spans="1:6" x14ac:dyDescent="0.2">
      <c r="A435" s="19">
        <v>39022</v>
      </c>
      <c r="B435" s="20">
        <v>24.94</v>
      </c>
      <c r="C435" s="20">
        <v>0</v>
      </c>
      <c r="D435" s="21">
        <v>39934</v>
      </c>
      <c r="E435" s="20">
        <v>22.31</v>
      </c>
      <c r="F435" s="20">
        <v>0</v>
      </c>
    </row>
    <row r="436" spans="1:6" x14ac:dyDescent="0.2">
      <c r="A436" s="19">
        <v>39052</v>
      </c>
      <c r="B436" s="20">
        <v>23.33</v>
      </c>
      <c r="C436" s="20">
        <v>0</v>
      </c>
      <c r="D436" s="21">
        <v>39965</v>
      </c>
      <c r="E436" s="20">
        <v>38.880000000000003</v>
      </c>
      <c r="F436" s="20">
        <v>1</v>
      </c>
    </row>
    <row r="437" spans="1:6" x14ac:dyDescent="0.2">
      <c r="A437" s="19">
        <v>39083</v>
      </c>
      <c r="B437" s="20">
        <v>80.459999999999994</v>
      </c>
      <c r="C437" s="20">
        <v>1</v>
      </c>
      <c r="D437" s="21">
        <v>39995</v>
      </c>
      <c r="E437" s="20">
        <v>30.09</v>
      </c>
      <c r="F437" s="20">
        <v>0</v>
      </c>
    </row>
    <row r="438" spans="1:6" x14ac:dyDescent="0.2">
      <c r="A438" s="19">
        <v>39114</v>
      </c>
      <c r="B438" s="20">
        <v>24.73</v>
      </c>
      <c r="C438" s="20">
        <v>0</v>
      </c>
      <c r="D438" s="21">
        <v>40026</v>
      </c>
      <c r="E438" s="20">
        <v>21.07</v>
      </c>
      <c r="F438" s="20">
        <v>0</v>
      </c>
    </row>
    <row r="439" spans="1:6" x14ac:dyDescent="0.2">
      <c r="A439" s="19">
        <v>39142</v>
      </c>
      <c r="B439" s="20">
        <v>9.27</v>
      </c>
      <c r="C439" s="20">
        <v>0</v>
      </c>
      <c r="D439" s="21">
        <v>40057</v>
      </c>
      <c r="E439" s="20">
        <v>42.5</v>
      </c>
      <c r="F439" s="20">
        <v>1</v>
      </c>
    </row>
    <row r="440" spans="1:6" x14ac:dyDescent="0.2">
      <c r="A440" s="19">
        <v>39173</v>
      </c>
      <c r="B440" s="20">
        <v>15.13</v>
      </c>
      <c r="C440" s="20">
        <v>0</v>
      </c>
      <c r="D440" s="22"/>
      <c r="E440" s="22"/>
      <c r="F440" s="22"/>
    </row>
    <row r="441" spans="1:6" x14ac:dyDescent="0.2">
      <c r="A441" s="19">
        <v>39203</v>
      </c>
      <c r="B441" s="20">
        <v>38.549999999999997</v>
      </c>
      <c r="C441" s="20">
        <v>0</v>
      </c>
      <c r="D441" s="22"/>
      <c r="E441" s="22"/>
      <c r="F441" s="22"/>
    </row>
    <row r="442" spans="1:6" ht="13.5" thickBot="1" x14ac:dyDescent="0.25">
      <c r="A442" s="23">
        <v>39234</v>
      </c>
      <c r="B442" s="12">
        <v>37.26</v>
      </c>
      <c r="C442" s="12">
        <v>0</v>
      </c>
      <c r="D442" s="25"/>
      <c r="E442" s="25"/>
      <c r="F442" s="25"/>
    </row>
    <row r="443" spans="1:6" x14ac:dyDescent="0.2">
      <c r="A443" s="27"/>
    </row>
    <row r="444" spans="1:6" x14ac:dyDescent="0.2">
      <c r="A444" s="13"/>
    </row>
    <row r="445" spans="1:6" x14ac:dyDescent="0.2">
      <c r="A445" s="13"/>
    </row>
    <row r="446" spans="1:6" ht="13.5" thickBot="1" x14ac:dyDescent="0.25">
      <c r="A446" s="27"/>
    </row>
    <row r="447" spans="1:6" ht="13.5" thickBot="1" x14ac:dyDescent="0.25">
      <c r="A447" s="17" t="s">
        <v>146</v>
      </c>
      <c r="B447" s="18" t="s">
        <v>147</v>
      </c>
      <c r="C447" s="18" t="s">
        <v>148</v>
      </c>
      <c r="D447" s="18" t="s">
        <v>149</v>
      </c>
      <c r="E447" s="18" t="s">
        <v>150</v>
      </c>
    </row>
    <row r="448" spans="1:6" x14ac:dyDescent="0.2">
      <c r="A448" s="28">
        <v>1</v>
      </c>
      <c r="B448" s="20">
        <v>115.22</v>
      </c>
      <c r="C448" s="20">
        <v>3.69</v>
      </c>
      <c r="D448" s="20">
        <v>115.22</v>
      </c>
      <c r="E448" s="20">
        <v>3.69</v>
      </c>
    </row>
    <row r="449" spans="1:5" x14ac:dyDescent="0.2">
      <c r="A449" s="28">
        <v>2</v>
      </c>
      <c r="B449" s="20">
        <v>135.97999999999999</v>
      </c>
      <c r="C449" s="20">
        <v>4.3899999999999997</v>
      </c>
      <c r="D449" s="20">
        <v>135.97999999999999</v>
      </c>
      <c r="E449" s="20">
        <v>4.3899999999999997</v>
      </c>
    </row>
    <row r="450" spans="1:5" x14ac:dyDescent="0.2">
      <c r="A450" s="28">
        <v>3</v>
      </c>
      <c r="B450" s="20">
        <v>119.34</v>
      </c>
      <c r="C450" s="20">
        <v>4.75</v>
      </c>
      <c r="D450" s="20">
        <v>119.34</v>
      </c>
      <c r="E450" s="20">
        <v>4.75</v>
      </c>
    </row>
    <row r="451" spans="1:5" x14ac:dyDescent="0.2">
      <c r="A451" s="28">
        <v>4</v>
      </c>
      <c r="B451" s="20">
        <v>114.96</v>
      </c>
      <c r="C451" s="20">
        <v>6.03</v>
      </c>
      <c r="D451" s="20">
        <v>114.96</v>
      </c>
      <c r="E451" s="20">
        <v>6.03</v>
      </c>
    </row>
    <row r="452" spans="1:5" x14ac:dyDescent="0.2">
      <c r="A452" s="28">
        <v>5</v>
      </c>
      <c r="B452" s="20">
        <v>187.05</v>
      </c>
      <c r="C452" s="20">
        <v>12.47</v>
      </c>
      <c r="D452" s="20">
        <v>1087.05</v>
      </c>
      <c r="E452" s="20">
        <v>12.47</v>
      </c>
    </row>
    <row r="453" spans="1:5" x14ac:dyDescent="0.2">
      <c r="A453" s="28">
        <v>6</v>
      </c>
      <c r="B453" s="20">
        <v>243.92</v>
      </c>
      <c r="C453" s="20">
        <v>12.98</v>
      </c>
      <c r="D453" s="20">
        <v>243.92</v>
      </c>
      <c r="E453" s="20">
        <v>12.98</v>
      </c>
    </row>
    <row r="454" spans="1:5" x14ac:dyDescent="0.2">
      <c r="A454" s="28">
        <v>7</v>
      </c>
      <c r="B454" s="20">
        <v>267.43</v>
      </c>
      <c r="C454" s="20">
        <v>14.2</v>
      </c>
      <c r="D454" s="20">
        <v>267.43</v>
      </c>
      <c r="E454" s="20">
        <v>14.2</v>
      </c>
    </row>
    <row r="455" spans="1:5" x14ac:dyDescent="0.2">
      <c r="A455" s="28">
        <v>8</v>
      </c>
      <c r="B455" s="20">
        <v>238.71</v>
      </c>
      <c r="C455" s="20">
        <v>14.76</v>
      </c>
      <c r="D455" s="20">
        <v>238.71</v>
      </c>
      <c r="E455" s="20">
        <v>147.6</v>
      </c>
    </row>
    <row r="456" spans="1:5" x14ac:dyDescent="0.2">
      <c r="A456" s="28">
        <v>9</v>
      </c>
      <c r="B456" s="20">
        <v>295.94</v>
      </c>
      <c r="C456" s="20">
        <v>15.32</v>
      </c>
      <c r="D456" s="20">
        <v>295.94</v>
      </c>
      <c r="E456" s="20">
        <v>15.32</v>
      </c>
    </row>
    <row r="457" spans="1:5" x14ac:dyDescent="0.2">
      <c r="A457" s="28">
        <v>10</v>
      </c>
      <c r="B457" s="20">
        <v>317.77999999999997</v>
      </c>
      <c r="C457" s="20">
        <v>16.39</v>
      </c>
      <c r="D457" s="20">
        <v>317.77999999999997</v>
      </c>
      <c r="E457" s="20">
        <v>16.39</v>
      </c>
    </row>
    <row r="458" spans="1:5" x14ac:dyDescent="0.2">
      <c r="A458" s="28">
        <v>11</v>
      </c>
      <c r="B458" s="20">
        <v>216</v>
      </c>
      <c r="C458" s="20">
        <v>17.350000000000001</v>
      </c>
      <c r="D458" s="20">
        <v>216</v>
      </c>
      <c r="E458" s="20">
        <v>17.350000000000001</v>
      </c>
    </row>
    <row r="459" spans="1:5" x14ac:dyDescent="0.2">
      <c r="A459" s="28">
        <v>12</v>
      </c>
      <c r="B459" s="20">
        <v>240.35</v>
      </c>
      <c r="C459" s="20">
        <v>17.77</v>
      </c>
      <c r="D459" s="20">
        <v>240.35</v>
      </c>
      <c r="E459" s="20">
        <v>17.77</v>
      </c>
    </row>
    <row r="460" spans="1:5" x14ac:dyDescent="0.2">
      <c r="A460" s="28">
        <v>13</v>
      </c>
      <c r="B460" s="20">
        <v>386.57</v>
      </c>
      <c r="C460" s="20">
        <v>17.93</v>
      </c>
      <c r="D460" s="20">
        <v>386.57</v>
      </c>
      <c r="E460" s="20">
        <v>17.93</v>
      </c>
    </row>
    <row r="461" spans="1:5" x14ac:dyDescent="0.2">
      <c r="A461" s="28">
        <v>14</v>
      </c>
      <c r="B461" s="20">
        <v>261.52999999999997</v>
      </c>
      <c r="C461" s="20">
        <v>18.43</v>
      </c>
      <c r="D461" s="20">
        <v>261.52999999999997</v>
      </c>
      <c r="E461" s="20">
        <v>18.43</v>
      </c>
    </row>
    <row r="462" spans="1:5" x14ac:dyDescent="0.2">
      <c r="A462" s="28">
        <v>15</v>
      </c>
      <c r="B462" s="20">
        <v>249.34</v>
      </c>
      <c r="C462" s="20">
        <v>18.55</v>
      </c>
      <c r="D462" s="20">
        <v>249.34</v>
      </c>
      <c r="E462" s="20">
        <v>18.55</v>
      </c>
    </row>
    <row r="463" spans="1:5" x14ac:dyDescent="0.2">
      <c r="A463" s="28">
        <v>16</v>
      </c>
      <c r="B463" s="20">
        <v>309.87</v>
      </c>
      <c r="C463" s="20">
        <v>18.8</v>
      </c>
      <c r="D463" s="20">
        <v>309.87</v>
      </c>
      <c r="E463" s="20">
        <v>18.8</v>
      </c>
    </row>
    <row r="464" spans="1:5" x14ac:dyDescent="0.2">
      <c r="A464" s="28">
        <v>17</v>
      </c>
      <c r="B464" s="20">
        <v>345.89</v>
      </c>
      <c r="C464" s="20">
        <v>18.809999999999999</v>
      </c>
      <c r="D464" s="20">
        <v>345.89</v>
      </c>
      <c r="E464" s="20">
        <v>18.809999999999999</v>
      </c>
    </row>
    <row r="465" spans="1:5" x14ac:dyDescent="0.2">
      <c r="A465" s="28">
        <v>18</v>
      </c>
      <c r="B465" s="20">
        <v>165.54</v>
      </c>
      <c r="C465" s="20">
        <v>19.04</v>
      </c>
      <c r="D465" s="20">
        <v>165.54</v>
      </c>
      <c r="E465" s="20">
        <v>19.04</v>
      </c>
    </row>
    <row r="466" spans="1:5" x14ac:dyDescent="0.2">
      <c r="A466" s="28">
        <v>19</v>
      </c>
      <c r="B466" s="20">
        <v>196.98</v>
      </c>
      <c r="C466" s="20">
        <v>19.22</v>
      </c>
      <c r="D466" s="20">
        <v>196.98</v>
      </c>
      <c r="E466" s="20">
        <v>19.22</v>
      </c>
    </row>
    <row r="467" spans="1:5" x14ac:dyDescent="0.2">
      <c r="A467" s="28">
        <v>20</v>
      </c>
      <c r="B467" s="20">
        <v>395.26</v>
      </c>
      <c r="C467" s="20">
        <v>19.93</v>
      </c>
      <c r="D467" s="20">
        <v>395.26</v>
      </c>
      <c r="E467" s="20">
        <v>19.93</v>
      </c>
    </row>
    <row r="468" spans="1:5" x14ac:dyDescent="0.2">
      <c r="A468" s="28">
        <v>21</v>
      </c>
      <c r="B468" s="20">
        <v>406.34</v>
      </c>
      <c r="C468" s="20">
        <v>20.13</v>
      </c>
      <c r="D468" s="20">
        <v>406.34</v>
      </c>
      <c r="E468" s="20">
        <v>20.13</v>
      </c>
    </row>
    <row r="469" spans="1:5" x14ac:dyDescent="0.2">
      <c r="A469" s="28">
        <v>22</v>
      </c>
      <c r="B469" s="20">
        <v>171.92</v>
      </c>
      <c r="C469" s="20">
        <v>20.329999999999998</v>
      </c>
      <c r="D469" s="20">
        <v>171.92</v>
      </c>
      <c r="E469" s="20">
        <v>20.329999999999998</v>
      </c>
    </row>
    <row r="470" spans="1:5" x14ac:dyDescent="0.2">
      <c r="A470" s="28">
        <v>23</v>
      </c>
      <c r="B470" s="20">
        <v>303.23</v>
      </c>
      <c r="C470" s="20">
        <v>20.37</v>
      </c>
      <c r="D470" s="20">
        <v>303.23</v>
      </c>
      <c r="E470" s="20">
        <v>20.37</v>
      </c>
    </row>
    <row r="471" spans="1:5" x14ac:dyDescent="0.2">
      <c r="A471" s="28">
        <v>24</v>
      </c>
      <c r="B471" s="20">
        <v>377.04</v>
      </c>
      <c r="C471" s="20">
        <v>20.43</v>
      </c>
      <c r="D471" s="20">
        <v>377.04</v>
      </c>
      <c r="E471" s="20">
        <v>20.43</v>
      </c>
    </row>
    <row r="472" spans="1:5" x14ac:dyDescent="0.2">
      <c r="A472" s="28">
        <v>25</v>
      </c>
      <c r="B472" s="20">
        <v>194.35</v>
      </c>
      <c r="C472" s="20">
        <v>21.45</v>
      </c>
      <c r="D472" s="20">
        <v>194.35</v>
      </c>
      <c r="E472" s="20">
        <v>21.45</v>
      </c>
    </row>
    <row r="473" spans="1:5" x14ac:dyDescent="0.2">
      <c r="A473" s="28">
        <v>26</v>
      </c>
      <c r="B473" s="20">
        <v>213.48</v>
      </c>
      <c r="C473" s="20">
        <v>22.52</v>
      </c>
      <c r="D473" s="20">
        <v>213.48</v>
      </c>
      <c r="E473" s="20">
        <v>22.52</v>
      </c>
    </row>
    <row r="474" spans="1:5" x14ac:dyDescent="0.2">
      <c r="A474" s="28">
        <v>27</v>
      </c>
      <c r="B474" s="20">
        <v>293.87</v>
      </c>
      <c r="C474" s="20">
        <v>22.55</v>
      </c>
      <c r="D474" s="20">
        <v>293.87</v>
      </c>
      <c r="E474" s="20">
        <v>22.55</v>
      </c>
    </row>
    <row r="475" spans="1:5" x14ac:dyDescent="0.2">
      <c r="A475" s="28">
        <v>28</v>
      </c>
      <c r="B475" s="20">
        <v>259.61</v>
      </c>
      <c r="C475" s="20">
        <v>22.86</v>
      </c>
      <c r="D475" s="20">
        <v>259.61</v>
      </c>
      <c r="E475" s="20">
        <v>22.86</v>
      </c>
    </row>
    <row r="476" spans="1:5" x14ac:dyDescent="0.2">
      <c r="A476" s="28">
        <v>29</v>
      </c>
      <c r="B476" s="20">
        <v>323.70999999999998</v>
      </c>
      <c r="C476" s="20">
        <v>24.2</v>
      </c>
      <c r="D476" s="20">
        <v>323.70999999999998</v>
      </c>
      <c r="E476" s="20">
        <v>24.2</v>
      </c>
    </row>
    <row r="477" spans="1:5" x14ac:dyDescent="0.2">
      <c r="A477" s="28">
        <v>30</v>
      </c>
      <c r="B477" s="20">
        <v>275.02</v>
      </c>
      <c r="C477" s="20">
        <v>24.39</v>
      </c>
      <c r="D477" s="20">
        <v>275.02</v>
      </c>
      <c r="E477" s="20">
        <v>24.39</v>
      </c>
    </row>
    <row r="478" spans="1:5" x14ac:dyDescent="0.2">
      <c r="A478" s="28">
        <v>31</v>
      </c>
      <c r="B478" s="20">
        <v>109.71</v>
      </c>
      <c r="C478" s="20">
        <v>24.42</v>
      </c>
      <c r="D478" s="20">
        <v>109.71</v>
      </c>
      <c r="E478" s="20">
        <v>24.42</v>
      </c>
    </row>
    <row r="479" spans="1:5" x14ac:dyDescent="0.2">
      <c r="A479" s="28">
        <v>32</v>
      </c>
      <c r="B479" s="20">
        <v>359.19</v>
      </c>
      <c r="C479" s="20">
        <v>25.2</v>
      </c>
      <c r="D479" s="20">
        <v>359.19</v>
      </c>
      <c r="E479" s="20">
        <v>25.2</v>
      </c>
    </row>
    <row r="480" spans="1:5" x14ac:dyDescent="0.2">
      <c r="A480" s="28">
        <v>33</v>
      </c>
      <c r="B480" s="20">
        <v>201.51</v>
      </c>
      <c r="C480" s="20">
        <v>25.5</v>
      </c>
      <c r="D480" s="20">
        <v>201.51</v>
      </c>
      <c r="E480" s="20">
        <v>25.5</v>
      </c>
    </row>
    <row r="481" spans="1:10" x14ac:dyDescent="0.2">
      <c r="A481" s="28">
        <v>34</v>
      </c>
      <c r="B481" s="20">
        <v>460.36</v>
      </c>
      <c r="C481" s="20">
        <v>26.61</v>
      </c>
      <c r="D481" s="20">
        <v>460.36</v>
      </c>
      <c r="E481" s="20">
        <v>26.61</v>
      </c>
    </row>
    <row r="482" spans="1:10" x14ac:dyDescent="0.2">
      <c r="A482" s="28">
        <v>35</v>
      </c>
      <c r="B482" s="20">
        <v>447.76</v>
      </c>
      <c r="C482" s="20">
        <v>26.7</v>
      </c>
      <c r="D482" s="20">
        <v>447.76</v>
      </c>
      <c r="E482" s="20">
        <v>26.7</v>
      </c>
    </row>
    <row r="483" spans="1:10" x14ac:dyDescent="0.2">
      <c r="A483" s="28">
        <v>36</v>
      </c>
      <c r="B483" s="20">
        <v>482.55</v>
      </c>
      <c r="C483" s="20">
        <v>27.14</v>
      </c>
      <c r="D483" s="20">
        <v>482.55</v>
      </c>
      <c r="E483" s="20">
        <v>27.14</v>
      </c>
    </row>
    <row r="484" spans="1:10" x14ac:dyDescent="0.2">
      <c r="A484" s="28">
        <v>37</v>
      </c>
      <c r="B484" s="20">
        <v>438.29</v>
      </c>
      <c r="C484" s="20">
        <v>27.16</v>
      </c>
      <c r="D484" s="20">
        <v>438.29</v>
      </c>
      <c r="E484" s="20">
        <v>27.16</v>
      </c>
    </row>
    <row r="485" spans="1:10" x14ac:dyDescent="0.2">
      <c r="A485" s="28">
        <v>38</v>
      </c>
      <c r="B485" s="20">
        <v>587.66</v>
      </c>
      <c r="C485" s="20">
        <v>28.62</v>
      </c>
      <c r="D485" s="20">
        <v>587.66</v>
      </c>
      <c r="E485" s="20">
        <v>28.62</v>
      </c>
    </row>
    <row r="486" spans="1:10" x14ac:dyDescent="0.2">
      <c r="A486" s="28">
        <v>39</v>
      </c>
      <c r="B486" s="20">
        <v>257.95</v>
      </c>
      <c r="C486" s="20">
        <v>29.4</v>
      </c>
      <c r="D486" s="20">
        <v>257.95</v>
      </c>
      <c r="E486" s="20">
        <v>29.4</v>
      </c>
    </row>
    <row r="487" spans="1:10" ht="13.5" thickBot="1" x14ac:dyDescent="0.25">
      <c r="A487" s="29">
        <v>40</v>
      </c>
      <c r="B487" s="12">
        <v>375.73</v>
      </c>
      <c r="C487" s="12">
        <v>33.4</v>
      </c>
      <c r="D487" s="12">
        <v>375.73</v>
      </c>
      <c r="E487" s="12">
        <v>33.4</v>
      </c>
    </row>
    <row r="488" spans="1:10" x14ac:dyDescent="0.2">
      <c r="A488" s="27"/>
    </row>
    <row r="490" spans="1:10" ht="13.5" thickBot="1" x14ac:dyDescent="0.25">
      <c r="A490" s="13"/>
    </row>
    <row r="491" spans="1:10" ht="13.5" thickBot="1" x14ac:dyDescent="0.25">
      <c r="A491" s="40" t="s">
        <v>7</v>
      </c>
      <c r="B491" s="41" t="s">
        <v>5</v>
      </c>
      <c r="C491" s="41" t="s">
        <v>7</v>
      </c>
      <c r="D491" s="41" t="s">
        <v>5</v>
      </c>
      <c r="E491" s="41" t="s">
        <v>7</v>
      </c>
      <c r="F491" s="41" t="s">
        <v>5</v>
      </c>
      <c r="G491" s="41" t="s">
        <v>7</v>
      </c>
      <c r="H491" s="41" t="s">
        <v>5</v>
      </c>
      <c r="I491" s="41" t="s">
        <v>7</v>
      </c>
      <c r="J491" s="41" t="s">
        <v>5</v>
      </c>
    </row>
    <row r="492" spans="1:10" x14ac:dyDescent="0.2">
      <c r="A492" s="42">
        <v>29221</v>
      </c>
      <c r="B492" s="43">
        <v>112</v>
      </c>
      <c r="C492" s="44">
        <v>30317</v>
      </c>
      <c r="D492" s="43">
        <v>75</v>
      </c>
      <c r="E492" s="44">
        <v>31413</v>
      </c>
      <c r="F492" s="43">
        <v>57</v>
      </c>
      <c r="G492" s="44">
        <v>32509</v>
      </c>
      <c r="H492" s="43">
        <v>71</v>
      </c>
      <c r="I492" s="44">
        <v>33604</v>
      </c>
      <c r="J492" s="43">
        <v>34</v>
      </c>
    </row>
    <row r="493" spans="1:10" x14ac:dyDescent="0.2">
      <c r="A493" s="42">
        <v>29252</v>
      </c>
      <c r="B493" s="43">
        <v>118</v>
      </c>
      <c r="C493" s="44">
        <v>30348</v>
      </c>
      <c r="D493" s="43">
        <v>108</v>
      </c>
      <c r="E493" s="44">
        <v>31444</v>
      </c>
      <c r="F493" s="43">
        <v>65</v>
      </c>
      <c r="G493" s="44">
        <v>32540</v>
      </c>
      <c r="H493" s="43">
        <v>60</v>
      </c>
      <c r="I493" s="44">
        <v>33635</v>
      </c>
      <c r="J493" s="43">
        <v>47</v>
      </c>
    </row>
    <row r="494" spans="1:10" x14ac:dyDescent="0.2">
      <c r="A494" s="42">
        <v>29281</v>
      </c>
      <c r="B494" s="43">
        <v>129</v>
      </c>
      <c r="C494" s="44">
        <v>30376</v>
      </c>
      <c r="D494" s="43">
        <v>115</v>
      </c>
      <c r="E494" s="44">
        <v>31472</v>
      </c>
      <c r="F494" s="43">
        <v>67</v>
      </c>
      <c r="G494" s="44">
        <v>32568</v>
      </c>
      <c r="H494" s="43">
        <v>89</v>
      </c>
      <c r="I494" s="44">
        <v>33664</v>
      </c>
      <c r="J494" s="43">
        <v>56</v>
      </c>
    </row>
    <row r="495" spans="1:10" x14ac:dyDescent="0.2">
      <c r="A495" s="42">
        <v>29312</v>
      </c>
      <c r="B495" s="43">
        <v>99</v>
      </c>
      <c r="C495" s="44">
        <v>30407</v>
      </c>
      <c r="D495" s="43">
        <v>85</v>
      </c>
      <c r="E495" s="44">
        <v>31503</v>
      </c>
      <c r="F495" s="43">
        <v>71</v>
      </c>
      <c r="G495" s="44">
        <v>32599</v>
      </c>
      <c r="H495" s="43">
        <v>74</v>
      </c>
      <c r="I495" s="44">
        <v>33695</v>
      </c>
      <c r="J495" s="43">
        <v>53</v>
      </c>
    </row>
    <row r="496" spans="1:10" x14ac:dyDescent="0.2">
      <c r="A496" s="42">
        <v>29342</v>
      </c>
      <c r="B496" s="43">
        <v>116</v>
      </c>
      <c r="C496" s="44">
        <v>30437</v>
      </c>
      <c r="D496" s="43">
        <v>101</v>
      </c>
      <c r="E496" s="44">
        <v>31533</v>
      </c>
      <c r="F496" s="43">
        <v>76</v>
      </c>
      <c r="G496" s="44">
        <v>32629</v>
      </c>
      <c r="H496" s="43">
        <v>73</v>
      </c>
      <c r="I496" s="44">
        <v>33725</v>
      </c>
      <c r="J496" s="43">
        <v>53</v>
      </c>
    </row>
    <row r="497" spans="1:10" x14ac:dyDescent="0.2">
      <c r="A497" s="42">
        <v>29373</v>
      </c>
      <c r="B497" s="43">
        <v>168</v>
      </c>
      <c r="C497" s="44">
        <v>30468</v>
      </c>
      <c r="D497" s="43">
        <v>108</v>
      </c>
      <c r="E497" s="44">
        <v>31564</v>
      </c>
      <c r="F497" s="43">
        <v>67</v>
      </c>
      <c r="G497" s="44">
        <v>32660</v>
      </c>
      <c r="H497" s="43">
        <v>91</v>
      </c>
      <c r="I497" s="44">
        <v>33756</v>
      </c>
      <c r="J497" s="43">
        <v>55</v>
      </c>
    </row>
    <row r="498" spans="1:10" x14ac:dyDescent="0.2">
      <c r="A498" s="42">
        <v>29403</v>
      </c>
      <c r="B498" s="43">
        <v>118</v>
      </c>
      <c r="C498" s="44">
        <v>30498</v>
      </c>
      <c r="D498" s="43">
        <v>109</v>
      </c>
      <c r="E498" s="44">
        <v>31594</v>
      </c>
      <c r="F498" s="43">
        <v>110</v>
      </c>
      <c r="G498" s="44">
        <v>32690</v>
      </c>
      <c r="H498" s="43">
        <v>86</v>
      </c>
      <c r="I498" s="44">
        <v>33786</v>
      </c>
      <c r="J498" s="43">
        <v>67</v>
      </c>
    </row>
    <row r="499" spans="1:10" x14ac:dyDescent="0.2">
      <c r="A499" s="42">
        <v>29434</v>
      </c>
      <c r="B499" s="43">
        <v>129</v>
      </c>
      <c r="C499" s="44">
        <v>30529</v>
      </c>
      <c r="D499" s="43">
        <v>124</v>
      </c>
      <c r="E499" s="44">
        <v>31625</v>
      </c>
      <c r="F499" s="43">
        <v>118</v>
      </c>
      <c r="G499" s="44">
        <v>32721</v>
      </c>
      <c r="H499" s="43">
        <v>74</v>
      </c>
      <c r="I499" s="44">
        <v>33817</v>
      </c>
      <c r="J499" s="43">
        <v>52</v>
      </c>
    </row>
    <row r="500" spans="1:10" x14ac:dyDescent="0.2">
      <c r="A500" s="42">
        <v>29465</v>
      </c>
      <c r="B500" s="43">
        <v>205</v>
      </c>
      <c r="C500" s="44">
        <v>30560</v>
      </c>
      <c r="D500" s="43">
        <v>105</v>
      </c>
      <c r="E500" s="44">
        <v>31656</v>
      </c>
      <c r="F500" s="43">
        <v>99</v>
      </c>
      <c r="G500" s="44">
        <v>32752</v>
      </c>
      <c r="H500" s="43">
        <v>87</v>
      </c>
      <c r="I500" s="44">
        <v>33848</v>
      </c>
      <c r="J500" s="43">
        <v>46</v>
      </c>
    </row>
    <row r="501" spans="1:10" x14ac:dyDescent="0.2">
      <c r="A501" s="42">
        <v>29495</v>
      </c>
      <c r="B501" s="43">
        <v>147</v>
      </c>
      <c r="C501" s="44">
        <v>30590</v>
      </c>
      <c r="D501" s="43">
        <v>95</v>
      </c>
      <c r="E501" s="44">
        <v>31686</v>
      </c>
      <c r="F501" s="43">
        <v>85</v>
      </c>
      <c r="G501" s="44">
        <v>32782</v>
      </c>
      <c r="H501" s="43">
        <v>87</v>
      </c>
      <c r="I501" s="44">
        <v>33878</v>
      </c>
      <c r="J501" s="43">
        <v>51</v>
      </c>
    </row>
    <row r="502" spans="1:10" x14ac:dyDescent="0.2">
      <c r="A502" s="42">
        <v>29526</v>
      </c>
      <c r="B502" s="43">
        <v>150</v>
      </c>
      <c r="C502" s="44">
        <v>30621</v>
      </c>
      <c r="D502" s="43">
        <v>135</v>
      </c>
      <c r="E502" s="44">
        <v>31717</v>
      </c>
      <c r="F502" s="43">
        <v>107</v>
      </c>
      <c r="G502" s="44">
        <v>32813</v>
      </c>
      <c r="H502" s="43">
        <v>109</v>
      </c>
      <c r="I502" s="44">
        <v>33909</v>
      </c>
      <c r="J502" s="43">
        <v>58</v>
      </c>
    </row>
    <row r="503" spans="1:10" x14ac:dyDescent="0.2">
      <c r="A503" s="42">
        <v>29556</v>
      </c>
      <c r="B503" s="43">
        <v>267</v>
      </c>
      <c r="C503" s="44">
        <v>30651</v>
      </c>
      <c r="D503" s="43">
        <v>164</v>
      </c>
      <c r="E503" s="44">
        <v>31747</v>
      </c>
      <c r="F503" s="43">
        <v>141</v>
      </c>
      <c r="G503" s="44">
        <v>32843</v>
      </c>
      <c r="H503" s="43">
        <v>137</v>
      </c>
      <c r="I503" s="44">
        <v>33939</v>
      </c>
      <c r="J503" s="43">
        <v>91</v>
      </c>
    </row>
    <row r="504" spans="1:10" x14ac:dyDescent="0.2">
      <c r="A504" s="42">
        <v>29587</v>
      </c>
      <c r="B504" s="43">
        <v>126</v>
      </c>
      <c r="C504" s="44">
        <v>30682</v>
      </c>
      <c r="D504" s="43">
        <v>88</v>
      </c>
      <c r="E504" s="44">
        <v>31778</v>
      </c>
      <c r="F504" s="43">
        <v>58</v>
      </c>
      <c r="G504" s="44">
        <v>32874</v>
      </c>
      <c r="H504" s="43">
        <v>43</v>
      </c>
      <c r="I504" s="44">
        <v>33970</v>
      </c>
      <c r="J504" s="43">
        <v>33</v>
      </c>
    </row>
    <row r="505" spans="1:10" x14ac:dyDescent="0.2">
      <c r="A505" s="42">
        <v>29618</v>
      </c>
      <c r="B505" s="43">
        <v>129</v>
      </c>
      <c r="C505" s="44">
        <v>30713</v>
      </c>
      <c r="D505" s="43">
        <v>85</v>
      </c>
      <c r="E505" s="44">
        <v>31809</v>
      </c>
      <c r="F505" s="43">
        <v>65</v>
      </c>
      <c r="G505" s="44">
        <v>32905</v>
      </c>
      <c r="H505" s="43">
        <v>69</v>
      </c>
      <c r="I505" s="44">
        <v>34001</v>
      </c>
      <c r="J505" s="43">
        <v>40</v>
      </c>
    </row>
    <row r="506" spans="1:10" x14ac:dyDescent="0.2">
      <c r="A506" s="42">
        <v>29646</v>
      </c>
      <c r="B506" s="43">
        <v>124</v>
      </c>
      <c r="C506" s="44">
        <v>30742</v>
      </c>
      <c r="D506" s="43">
        <v>112</v>
      </c>
      <c r="E506" s="44">
        <v>31837</v>
      </c>
      <c r="F506" s="43">
        <v>70</v>
      </c>
      <c r="G506" s="44">
        <v>32933</v>
      </c>
      <c r="H506" s="43">
        <v>73</v>
      </c>
      <c r="I506" s="44">
        <v>34029</v>
      </c>
      <c r="J506" s="43">
        <v>46</v>
      </c>
    </row>
    <row r="507" spans="1:10" x14ac:dyDescent="0.2">
      <c r="A507" s="42">
        <v>29677</v>
      </c>
      <c r="B507" s="43">
        <v>97</v>
      </c>
      <c r="C507" s="44">
        <v>30773</v>
      </c>
      <c r="D507" s="43">
        <v>87</v>
      </c>
      <c r="E507" s="44">
        <v>31868</v>
      </c>
      <c r="F507" s="43">
        <v>86</v>
      </c>
      <c r="G507" s="44">
        <v>32964</v>
      </c>
      <c r="H507" s="43">
        <v>77</v>
      </c>
      <c r="I507" s="44">
        <v>34060</v>
      </c>
      <c r="J507" s="43">
        <v>45</v>
      </c>
    </row>
    <row r="508" spans="1:10" x14ac:dyDescent="0.2">
      <c r="A508" s="42">
        <v>29707</v>
      </c>
      <c r="B508" s="43">
        <v>102</v>
      </c>
      <c r="C508" s="44">
        <v>30803</v>
      </c>
      <c r="D508" s="43">
        <v>91</v>
      </c>
      <c r="E508" s="44">
        <v>31898</v>
      </c>
      <c r="F508" s="43">
        <v>93</v>
      </c>
      <c r="G508" s="44">
        <v>32994</v>
      </c>
      <c r="H508" s="43">
        <v>69</v>
      </c>
      <c r="I508" s="44">
        <v>34090</v>
      </c>
      <c r="J508" s="43">
        <v>41</v>
      </c>
    </row>
    <row r="509" spans="1:10" x14ac:dyDescent="0.2">
      <c r="A509" s="42">
        <v>29738</v>
      </c>
      <c r="B509" s="43">
        <v>127</v>
      </c>
      <c r="C509" s="44">
        <v>30834</v>
      </c>
      <c r="D509" s="43">
        <v>87</v>
      </c>
      <c r="E509" s="44">
        <v>31929</v>
      </c>
      <c r="F509" s="43">
        <v>74</v>
      </c>
      <c r="G509" s="44">
        <v>33025</v>
      </c>
      <c r="H509" s="43">
        <v>76</v>
      </c>
      <c r="I509" s="44">
        <v>34121</v>
      </c>
      <c r="J509" s="43">
        <v>55</v>
      </c>
    </row>
    <row r="510" spans="1:10" x14ac:dyDescent="0.2">
      <c r="A510" s="42">
        <v>29768</v>
      </c>
      <c r="B510" s="43">
        <v>222</v>
      </c>
      <c r="C510" s="44">
        <v>30864</v>
      </c>
      <c r="D510" s="43">
        <v>87</v>
      </c>
      <c r="E510" s="44">
        <v>31959</v>
      </c>
      <c r="F510" s="43">
        <v>87</v>
      </c>
      <c r="G510" s="44">
        <v>33055</v>
      </c>
      <c r="H510" s="43">
        <v>78</v>
      </c>
      <c r="I510" s="44">
        <v>34151</v>
      </c>
      <c r="J510" s="43">
        <v>57</v>
      </c>
    </row>
    <row r="511" spans="1:10" x14ac:dyDescent="0.2">
      <c r="A511" s="42">
        <v>29799</v>
      </c>
      <c r="B511" s="43">
        <v>214</v>
      </c>
      <c r="C511" s="44">
        <v>30895</v>
      </c>
      <c r="D511" s="43">
        <v>142</v>
      </c>
      <c r="E511" s="44">
        <v>31990</v>
      </c>
      <c r="F511" s="43">
        <v>73</v>
      </c>
      <c r="G511" s="44">
        <v>33086</v>
      </c>
      <c r="H511" s="43">
        <v>70</v>
      </c>
      <c r="I511" s="44">
        <v>34182</v>
      </c>
      <c r="J511" s="43">
        <v>54</v>
      </c>
    </row>
    <row r="512" spans="1:10" x14ac:dyDescent="0.2">
      <c r="A512" s="42">
        <v>29830</v>
      </c>
      <c r="B512" s="43">
        <v>118</v>
      </c>
      <c r="C512" s="44">
        <v>30926</v>
      </c>
      <c r="D512" s="43">
        <v>95</v>
      </c>
      <c r="E512" s="44">
        <v>32021</v>
      </c>
      <c r="F512" s="43">
        <v>101</v>
      </c>
      <c r="G512" s="44">
        <v>33117</v>
      </c>
      <c r="H512" s="43">
        <v>83</v>
      </c>
      <c r="I512" s="44">
        <v>34213</v>
      </c>
      <c r="J512" s="43">
        <v>46</v>
      </c>
    </row>
    <row r="513" spans="1:10" x14ac:dyDescent="0.2">
      <c r="A513" s="42">
        <v>29860</v>
      </c>
      <c r="B513" s="43">
        <v>141</v>
      </c>
      <c r="C513" s="44">
        <v>30956</v>
      </c>
      <c r="D513" s="43">
        <v>108</v>
      </c>
      <c r="E513" s="44">
        <v>32051</v>
      </c>
      <c r="F513" s="43">
        <v>100</v>
      </c>
      <c r="G513" s="44">
        <v>33147</v>
      </c>
      <c r="H513" s="43">
        <v>65</v>
      </c>
      <c r="I513" s="44">
        <v>34243</v>
      </c>
      <c r="J513" s="43">
        <v>52</v>
      </c>
    </row>
    <row r="514" spans="1:10" x14ac:dyDescent="0.2">
      <c r="A514" s="42">
        <v>29891</v>
      </c>
      <c r="B514" s="43">
        <v>154</v>
      </c>
      <c r="C514" s="44">
        <v>30987</v>
      </c>
      <c r="D514" s="43">
        <v>139</v>
      </c>
      <c r="E514" s="44">
        <v>32082</v>
      </c>
      <c r="F514" s="43">
        <v>96</v>
      </c>
      <c r="G514" s="44">
        <v>33178</v>
      </c>
      <c r="H514" s="43">
        <v>110</v>
      </c>
      <c r="I514" s="44">
        <v>34274</v>
      </c>
      <c r="J514" s="43">
        <v>48</v>
      </c>
    </row>
    <row r="515" spans="1:10" x14ac:dyDescent="0.2">
      <c r="A515" s="42">
        <v>29921</v>
      </c>
      <c r="B515" s="43">
        <v>226</v>
      </c>
      <c r="C515" s="44">
        <v>31017</v>
      </c>
      <c r="D515" s="43">
        <v>159</v>
      </c>
      <c r="E515" s="44">
        <v>32112</v>
      </c>
      <c r="F515" s="43">
        <v>157</v>
      </c>
      <c r="G515" s="44">
        <v>33208</v>
      </c>
      <c r="H515" s="43">
        <v>132</v>
      </c>
      <c r="I515" s="44">
        <v>34304</v>
      </c>
      <c r="J515" s="43">
        <v>77</v>
      </c>
    </row>
    <row r="516" spans="1:10" x14ac:dyDescent="0.2">
      <c r="A516" s="42">
        <v>29952</v>
      </c>
      <c r="B516" s="43">
        <v>89</v>
      </c>
      <c r="C516" s="44">
        <v>31048</v>
      </c>
      <c r="D516" s="43">
        <v>61</v>
      </c>
      <c r="E516" s="44">
        <v>32143</v>
      </c>
      <c r="F516" s="43">
        <v>63</v>
      </c>
      <c r="G516" s="44">
        <v>33239</v>
      </c>
      <c r="H516" s="43">
        <v>54</v>
      </c>
      <c r="I516" s="44">
        <v>34335</v>
      </c>
      <c r="J516" s="43">
        <v>30</v>
      </c>
    </row>
    <row r="517" spans="1:10" x14ac:dyDescent="0.2">
      <c r="A517" s="42">
        <v>29983</v>
      </c>
      <c r="B517" s="43">
        <v>77</v>
      </c>
      <c r="C517" s="44">
        <v>31079</v>
      </c>
      <c r="D517" s="43">
        <v>82</v>
      </c>
      <c r="E517" s="44">
        <v>32174</v>
      </c>
      <c r="F517" s="43">
        <v>115</v>
      </c>
      <c r="G517" s="44">
        <v>33270</v>
      </c>
      <c r="H517" s="43">
        <v>55</v>
      </c>
      <c r="I517" s="44">
        <v>34366</v>
      </c>
      <c r="J517" s="43">
        <v>35</v>
      </c>
    </row>
    <row r="518" spans="1:10" x14ac:dyDescent="0.2">
      <c r="A518" s="42">
        <v>30011</v>
      </c>
      <c r="B518" s="43">
        <v>82</v>
      </c>
      <c r="C518" s="44">
        <v>31107</v>
      </c>
      <c r="D518" s="43">
        <v>124</v>
      </c>
      <c r="E518" s="44">
        <v>32203</v>
      </c>
      <c r="F518" s="43">
        <v>70</v>
      </c>
      <c r="G518" s="44">
        <v>33298</v>
      </c>
      <c r="H518" s="43">
        <v>66</v>
      </c>
      <c r="I518" s="44">
        <v>34394</v>
      </c>
      <c r="J518" s="43">
        <v>42</v>
      </c>
    </row>
    <row r="519" spans="1:10" x14ac:dyDescent="0.2">
      <c r="A519" s="42">
        <v>30042</v>
      </c>
      <c r="B519" s="43">
        <v>97</v>
      </c>
      <c r="C519" s="44">
        <v>31138</v>
      </c>
      <c r="D519" s="43">
        <v>93</v>
      </c>
      <c r="E519" s="44">
        <v>32234</v>
      </c>
      <c r="F519" s="43">
        <v>66</v>
      </c>
      <c r="G519" s="44">
        <v>33329</v>
      </c>
      <c r="H519" s="43">
        <v>65</v>
      </c>
      <c r="I519" s="44">
        <v>34425</v>
      </c>
      <c r="J519" s="43">
        <v>48</v>
      </c>
    </row>
    <row r="520" spans="1:10" x14ac:dyDescent="0.2">
      <c r="A520" s="42">
        <v>30072</v>
      </c>
      <c r="B520" s="43">
        <v>127</v>
      </c>
      <c r="C520" s="44">
        <v>31168</v>
      </c>
      <c r="D520" s="43">
        <v>108</v>
      </c>
      <c r="E520" s="44">
        <v>32264</v>
      </c>
      <c r="F520" s="43">
        <v>67</v>
      </c>
      <c r="G520" s="44">
        <v>33359</v>
      </c>
      <c r="H520" s="43">
        <v>60</v>
      </c>
      <c r="I520" s="44">
        <v>34455</v>
      </c>
      <c r="J520" s="43">
        <v>44</v>
      </c>
    </row>
    <row r="521" spans="1:10" x14ac:dyDescent="0.2">
      <c r="A521" s="42">
        <v>30103</v>
      </c>
      <c r="B521" s="43">
        <v>121</v>
      </c>
      <c r="C521" s="44">
        <v>31199</v>
      </c>
      <c r="D521" s="43">
        <v>75</v>
      </c>
      <c r="E521" s="44">
        <v>32295</v>
      </c>
      <c r="F521" s="43">
        <v>83</v>
      </c>
      <c r="G521" s="44">
        <v>33390</v>
      </c>
      <c r="H521" s="43">
        <v>65</v>
      </c>
      <c r="I521" s="44">
        <v>34486</v>
      </c>
      <c r="J521" s="43">
        <v>45</v>
      </c>
    </row>
    <row r="522" spans="1:10" x14ac:dyDescent="0.2">
      <c r="A522" s="42">
        <v>30133</v>
      </c>
      <c r="B522" s="43">
        <v>117</v>
      </c>
      <c r="C522" s="44">
        <v>31229</v>
      </c>
      <c r="D522" s="43">
        <v>87</v>
      </c>
      <c r="E522" s="44">
        <v>32325</v>
      </c>
      <c r="F522" s="43">
        <v>79</v>
      </c>
      <c r="G522" s="44">
        <v>33420</v>
      </c>
      <c r="H522" s="43">
        <v>96</v>
      </c>
      <c r="I522" s="43"/>
      <c r="J522" s="43"/>
    </row>
    <row r="523" spans="1:10" x14ac:dyDescent="0.2">
      <c r="A523" s="42">
        <v>30164</v>
      </c>
      <c r="B523" s="43">
        <v>117</v>
      </c>
      <c r="C523" s="44">
        <v>31260</v>
      </c>
      <c r="D523" s="43">
        <v>103</v>
      </c>
      <c r="E523" s="44">
        <v>32356</v>
      </c>
      <c r="F523" s="43">
        <v>77</v>
      </c>
      <c r="G523" s="44">
        <v>33451</v>
      </c>
      <c r="H523" s="43">
        <v>55</v>
      </c>
      <c r="I523" s="43"/>
      <c r="J523" s="43"/>
    </row>
    <row r="524" spans="1:10" x14ac:dyDescent="0.2">
      <c r="A524" s="42">
        <v>30195</v>
      </c>
      <c r="B524" s="43">
        <v>106</v>
      </c>
      <c r="C524" s="44">
        <v>31291</v>
      </c>
      <c r="D524" s="43">
        <v>90</v>
      </c>
      <c r="E524" s="44">
        <v>32387</v>
      </c>
      <c r="F524" s="43">
        <v>102</v>
      </c>
      <c r="G524" s="44">
        <v>33482</v>
      </c>
      <c r="H524" s="43">
        <v>71</v>
      </c>
      <c r="I524" s="43"/>
      <c r="J524" s="43"/>
    </row>
    <row r="525" spans="1:10" x14ac:dyDescent="0.2">
      <c r="A525" s="42">
        <v>30225</v>
      </c>
      <c r="B525" s="43">
        <v>112</v>
      </c>
      <c r="C525" s="44">
        <v>31321</v>
      </c>
      <c r="D525" s="43">
        <v>108</v>
      </c>
      <c r="E525" s="44">
        <v>32417</v>
      </c>
      <c r="F525" s="43">
        <v>116</v>
      </c>
      <c r="G525" s="44">
        <v>33512</v>
      </c>
      <c r="H525" s="43">
        <v>63</v>
      </c>
      <c r="I525" s="43"/>
      <c r="J525" s="43"/>
    </row>
    <row r="526" spans="1:10" x14ac:dyDescent="0.2">
      <c r="A526" s="42">
        <v>30256</v>
      </c>
      <c r="B526" s="43">
        <v>134</v>
      </c>
      <c r="C526" s="44">
        <v>31352</v>
      </c>
      <c r="D526" s="43">
        <v>123</v>
      </c>
      <c r="E526" s="44">
        <v>32448</v>
      </c>
      <c r="F526" s="43">
        <v>100</v>
      </c>
      <c r="G526" s="44">
        <v>33543</v>
      </c>
      <c r="H526" s="43">
        <v>74</v>
      </c>
      <c r="I526" s="43"/>
      <c r="J526" s="43"/>
    </row>
    <row r="527" spans="1:10" ht="13.5" thickBot="1" x14ac:dyDescent="0.25">
      <c r="A527" s="45">
        <v>30286</v>
      </c>
      <c r="B527" s="46">
        <v>169</v>
      </c>
      <c r="C527" s="47">
        <v>31382</v>
      </c>
      <c r="D527" s="46">
        <v>129</v>
      </c>
      <c r="E527" s="47">
        <v>32478</v>
      </c>
      <c r="F527" s="46">
        <v>135</v>
      </c>
      <c r="G527" s="47">
        <v>33573</v>
      </c>
      <c r="H527" s="46">
        <v>106</v>
      </c>
      <c r="I527" s="46"/>
      <c r="J527" s="46"/>
    </row>
    <row r="528" spans="1:10" x14ac:dyDescent="0.2">
      <c r="A528" s="57"/>
    </row>
    <row r="530" spans="1:3" x14ac:dyDescent="0.2">
      <c r="A530" s="58" t="s">
        <v>7</v>
      </c>
      <c r="B530" s="59" t="s">
        <v>151</v>
      </c>
      <c r="C530" s="60" t="s">
        <v>145</v>
      </c>
    </row>
    <row r="531" spans="1:3" x14ac:dyDescent="0.2">
      <c r="A531" s="61">
        <v>38353</v>
      </c>
      <c r="B531" s="62">
        <v>46.72</v>
      </c>
      <c r="C531" s="63">
        <v>1</v>
      </c>
    </row>
    <row r="532" spans="1:3" x14ac:dyDescent="0.2">
      <c r="A532" s="64">
        <v>38384</v>
      </c>
      <c r="B532" s="65">
        <v>15.38</v>
      </c>
      <c r="C532" s="66">
        <v>0</v>
      </c>
    </row>
    <row r="533" spans="1:3" x14ac:dyDescent="0.2">
      <c r="A533" s="64">
        <v>38412</v>
      </c>
      <c r="B533" s="65">
        <v>10.83</v>
      </c>
      <c r="C533" s="66">
        <v>0</v>
      </c>
    </row>
    <row r="534" spans="1:3" x14ac:dyDescent="0.2">
      <c r="A534" s="64">
        <v>38443</v>
      </c>
      <c r="B534" s="65">
        <v>24.92</v>
      </c>
      <c r="C534" s="66">
        <v>0</v>
      </c>
    </row>
    <row r="535" spans="1:3" x14ac:dyDescent="0.2">
      <c r="A535" s="64">
        <v>38473</v>
      </c>
      <c r="B535" s="65">
        <v>53.75</v>
      </c>
      <c r="C535" s="66">
        <v>1</v>
      </c>
    </row>
    <row r="536" spans="1:3" x14ac:dyDescent="0.2">
      <c r="A536" s="64">
        <v>38504</v>
      </c>
      <c r="B536" s="65">
        <v>13.06</v>
      </c>
      <c r="C536" s="66">
        <v>0</v>
      </c>
    </row>
    <row r="537" spans="1:3" x14ac:dyDescent="0.2">
      <c r="A537" s="64">
        <v>38534</v>
      </c>
      <c r="B537" s="65">
        <v>8.52</v>
      </c>
      <c r="C537" s="66">
        <v>0</v>
      </c>
    </row>
    <row r="538" spans="1:3" x14ac:dyDescent="0.2">
      <c r="A538" s="64">
        <v>38565</v>
      </c>
      <c r="B538" s="65">
        <v>10.75</v>
      </c>
      <c r="C538" s="66">
        <v>0</v>
      </c>
    </row>
    <row r="539" spans="1:3" x14ac:dyDescent="0.2">
      <c r="A539" s="64">
        <v>38596</v>
      </c>
      <c r="B539" s="65">
        <v>19.38</v>
      </c>
      <c r="C539" s="66">
        <v>0</v>
      </c>
    </row>
    <row r="540" spans="1:3" x14ac:dyDescent="0.2">
      <c r="A540" s="64">
        <v>38626</v>
      </c>
      <c r="B540" s="65">
        <v>82.55</v>
      </c>
      <c r="C540" s="66">
        <v>1</v>
      </c>
    </row>
    <row r="541" spans="1:3" x14ac:dyDescent="0.2">
      <c r="A541" s="64">
        <v>38657</v>
      </c>
      <c r="B541" s="65">
        <v>19.48</v>
      </c>
      <c r="C541" s="66">
        <v>0</v>
      </c>
    </row>
    <row r="542" spans="1:3" x14ac:dyDescent="0.2">
      <c r="A542" s="64">
        <v>38687</v>
      </c>
      <c r="B542" s="65">
        <v>22.38</v>
      </c>
      <c r="C542" s="66">
        <v>0</v>
      </c>
    </row>
    <row r="543" spans="1:3" x14ac:dyDescent="0.2">
      <c r="A543" s="64">
        <v>38718</v>
      </c>
      <c r="B543" s="65">
        <v>93.21</v>
      </c>
      <c r="C543" s="66">
        <v>1</v>
      </c>
    </row>
    <row r="544" spans="1:3" x14ac:dyDescent="0.2">
      <c r="A544" s="64">
        <v>38749</v>
      </c>
      <c r="B544" s="65">
        <v>20.100000000000001</v>
      </c>
      <c r="C544" s="66">
        <v>0</v>
      </c>
    </row>
    <row r="545" spans="1:3" x14ac:dyDescent="0.2">
      <c r="A545" s="64">
        <v>38777</v>
      </c>
      <c r="B545" s="65">
        <v>12.1</v>
      </c>
      <c r="C545" s="66">
        <v>0</v>
      </c>
    </row>
    <row r="546" spans="1:3" x14ac:dyDescent="0.2">
      <c r="A546" s="64">
        <v>38808</v>
      </c>
      <c r="B546" s="65">
        <v>22.21</v>
      </c>
      <c r="C546" s="66">
        <v>0</v>
      </c>
    </row>
    <row r="547" spans="1:3" x14ac:dyDescent="0.2">
      <c r="A547" s="64">
        <v>38838</v>
      </c>
      <c r="B547" s="65">
        <v>63.55</v>
      </c>
      <c r="C547" s="66">
        <v>1</v>
      </c>
    </row>
    <row r="548" spans="1:3" x14ac:dyDescent="0.2">
      <c r="A548" s="64">
        <v>38869</v>
      </c>
      <c r="B548" s="65">
        <v>26.58</v>
      </c>
      <c r="C548" s="66">
        <v>0</v>
      </c>
    </row>
    <row r="549" spans="1:3" x14ac:dyDescent="0.2">
      <c r="A549" s="64">
        <v>38899</v>
      </c>
      <c r="B549" s="65">
        <v>16.75</v>
      </c>
      <c r="C549" s="66">
        <v>0</v>
      </c>
    </row>
    <row r="550" spans="1:3" x14ac:dyDescent="0.2">
      <c r="A550" s="64">
        <v>38930</v>
      </c>
      <c r="B550" s="65">
        <v>20.12</v>
      </c>
      <c r="C550" s="66">
        <v>0</v>
      </c>
    </row>
    <row r="551" spans="1:3" x14ac:dyDescent="0.2">
      <c r="A551" s="64">
        <v>38961</v>
      </c>
      <c r="B551" s="65">
        <v>27.9</v>
      </c>
      <c r="C551" s="66">
        <v>0</v>
      </c>
    </row>
    <row r="552" spans="1:3" x14ac:dyDescent="0.2">
      <c r="A552" s="64">
        <v>38991</v>
      </c>
      <c r="B552" s="65">
        <v>104.14</v>
      </c>
      <c r="C552" s="66">
        <v>1</v>
      </c>
    </row>
    <row r="553" spans="1:3" x14ac:dyDescent="0.2">
      <c r="A553" s="64">
        <v>39022</v>
      </c>
      <c r="B553" s="65">
        <v>24.94</v>
      </c>
      <c r="C553" s="66">
        <v>0</v>
      </c>
    </row>
    <row r="554" spans="1:3" x14ac:dyDescent="0.2">
      <c r="A554" s="64">
        <v>39052</v>
      </c>
      <c r="B554" s="65">
        <v>23.33</v>
      </c>
      <c r="C554" s="66">
        <v>0</v>
      </c>
    </row>
    <row r="555" spans="1:3" x14ac:dyDescent="0.2">
      <c r="A555" s="64">
        <v>39083</v>
      </c>
      <c r="B555" s="65">
        <v>80.459999999999994</v>
      </c>
      <c r="C555" s="66">
        <v>1</v>
      </c>
    </row>
    <row r="556" spans="1:3" x14ac:dyDescent="0.2">
      <c r="A556" s="64">
        <v>39114</v>
      </c>
      <c r="B556" s="65">
        <v>24.73</v>
      </c>
      <c r="C556" s="66">
        <v>0</v>
      </c>
    </row>
    <row r="557" spans="1:3" x14ac:dyDescent="0.2">
      <c r="A557" s="64">
        <v>39142</v>
      </c>
      <c r="B557" s="65">
        <v>9.27</v>
      </c>
      <c r="C557" s="66">
        <v>0</v>
      </c>
    </row>
    <row r="558" spans="1:3" x14ac:dyDescent="0.2">
      <c r="A558" s="64">
        <v>39173</v>
      </c>
      <c r="B558" s="65">
        <v>15.13</v>
      </c>
      <c r="C558" s="66">
        <v>0</v>
      </c>
    </row>
    <row r="559" spans="1:3" x14ac:dyDescent="0.2">
      <c r="A559" s="64">
        <v>39203</v>
      </c>
      <c r="B559" s="65">
        <v>38.549999999999997</v>
      </c>
      <c r="C559" s="66">
        <v>0</v>
      </c>
    </row>
    <row r="560" spans="1:3" x14ac:dyDescent="0.2">
      <c r="A560" s="64">
        <v>39234</v>
      </c>
      <c r="B560" s="65">
        <v>37.26</v>
      </c>
      <c r="C560" s="66">
        <v>0</v>
      </c>
    </row>
    <row r="561" spans="1:3" x14ac:dyDescent="0.2">
      <c r="A561" s="64">
        <v>39264</v>
      </c>
      <c r="B561" s="65">
        <v>120.31</v>
      </c>
      <c r="C561" s="66">
        <v>1</v>
      </c>
    </row>
    <row r="562" spans="1:3" x14ac:dyDescent="0.2">
      <c r="A562" s="64">
        <v>39295</v>
      </c>
      <c r="B562" s="65">
        <v>23.32</v>
      </c>
      <c r="C562" s="66">
        <v>0</v>
      </c>
    </row>
    <row r="563" spans="1:3" x14ac:dyDescent="0.2">
      <c r="A563" s="64">
        <v>39326</v>
      </c>
      <c r="B563" s="65">
        <v>34.25</v>
      </c>
      <c r="C563" s="66">
        <v>0</v>
      </c>
    </row>
    <row r="564" spans="1:3" x14ac:dyDescent="0.2">
      <c r="A564" s="64">
        <v>39356</v>
      </c>
      <c r="B564" s="65">
        <v>108.2</v>
      </c>
      <c r="C564" s="66">
        <v>1</v>
      </c>
    </row>
    <row r="565" spans="1:3" x14ac:dyDescent="0.2">
      <c r="A565" s="64">
        <v>39387</v>
      </c>
      <c r="B565" s="65">
        <v>31.18</v>
      </c>
      <c r="C565" s="66">
        <v>0</v>
      </c>
    </row>
    <row r="566" spans="1:3" x14ac:dyDescent="0.2">
      <c r="A566" s="64">
        <v>39417</v>
      </c>
      <c r="B566" s="65">
        <v>33.869999999999997</v>
      </c>
      <c r="C566" s="66">
        <v>0</v>
      </c>
    </row>
    <row r="567" spans="1:3" x14ac:dyDescent="0.2">
      <c r="A567" s="64">
        <v>39448</v>
      </c>
      <c r="B567" s="65">
        <v>57.6</v>
      </c>
      <c r="C567" s="66">
        <v>1</v>
      </c>
    </row>
    <row r="568" spans="1:3" x14ac:dyDescent="0.2">
      <c r="A568" s="64">
        <v>39479</v>
      </c>
      <c r="B568" s="65">
        <v>11.25</v>
      </c>
      <c r="C568" s="66">
        <v>0</v>
      </c>
    </row>
    <row r="569" spans="1:3" x14ac:dyDescent="0.2">
      <c r="A569" s="64">
        <v>39508</v>
      </c>
      <c r="B569" s="65">
        <v>7.74</v>
      </c>
      <c r="C569" s="66">
        <v>0</v>
      </c>
    </row>
    <row r="570" spans="1:3" x14ac:dyDescent="0.2">
      <c r="A570" s="64">
        <v>39539</v>
      </c>
      <c r="B570" s="65">
        <v>14.27</v>
      </c>
      <c r="C570" s="66">
        <v>0</v>
      </c>
    </row>
    <row r="571" spans="1:3" x14ac:dyDescent="0.2">
      <c r="A571" s="64">
        <v>39569</v>
      </c>
      <c r="B571" s="65">
        <v>30.57</v>
      </c>
      <c r="C571" s="66">
        <v>0</v>
      </c>
    </row>
    <row r="572" spans="1:3" x14ac:dyDescent="0.2">
      <c r="A572" s="64">
        <v>39600</v>
      </c>
      <c r="B572" s="65">
        <v>39.299999999999997</v>
      </c>
      <c r="C572" s="66">
        <v>0</v>
      </c>
    </row>
    <row r="573" spans="1:3" x14ac:dyDescent="0.2">
      <c r="A573" s="64">
        <v>39630</v>
      </c>
      <c r="B573" s="65">
        <v>98.91</v>
      </c>
      <c r="C573" s="66">
        <v>1</v>
      </c>
    </row>
    <row r="574" spans="1:3" x14ac:dyDescent="0.2">
      <c r="A574" s="64">
        <v>39661</v>
      </c>
      <c r="B574" s="65">
        <v>36.25</v>
      </c>
      <c r="C574" s="66">
        <v>0</v>
      </c>
    </row>
    <row r="575" spans="1:3" x14ac:dyDescent="0.2">
      <c r="A575" s="64">
        <v>39692</v>
      </c>
      <c r="B575" s="65">
        <v>23.23</v>
      </c>
      <c r="C575" s="66">
        <v>0</v>
      </c>
    </row>
    <row r="576" spans="1:3" x14ac:dyDescent="0.2">
      <c r="A576" s="64">
        <v>39722</v>
      </c>
      <c r="B576" s="65">
        <v>65.5</v>
      </c>
      <c r="C576" s="66">
        <v>1</v>
      </c>
    </row>
    <row r="577" spans="1:3" x14ac:dyDescent="0.2">
      <c r="A577" s="64">
        <v>39753</v>
      </c>
      <c r="B577" s="65">
        <v>20.13</v>
      </c>
      <c r="C577" s="66">
        <v>0</v>
      </c>
    </row>
    <row r="578" spans="1:3" x14ac:dyDescent="0.2">
      <c r="A578" s="64">
        <v>39783</v>
      </c>
      <c r="B578" s="65">
        <v>19.8</v>
      </c>
      <c r="C578" s="66">
        <v>0</v>
      </c>
    </row>
    <row r="579" spans="1:3" x14ac:dyDescent="0.2">
      <c r="A579" s="64">
        <v>39814</v>
      </c>
      <c r="B579" s="65">
        <v>47.72</v>
      </c>
      <c r="C579" s="66">
        <v>1</v>
      </c>
    </row>
    <row r="580" spans="1:3" x14ac:dyDescent="0.2">
      <c r="A580" s="64">
        <v>39845</v>
      </c>
      <c r="B580" s="65">
        <v>22.01</v>
      </c>
      <c r="C580" s="66">
        <v>0</v>
      </c>
    </row>
    <row r="581" spans="1:3" x14ac:dyDescent="0.2">
      <c r="A581" s="64">
        <v>39873</v>
      </c>
      <c r="B581" s="65">
        <v>13.46</v>
      </c>
      <c r="C581" s="66">
        <v>0</v>
      </c>
    </row>
    <row r="582" spans="1:3" x14ac:dyDescent="0.2">
      <c r="A582" s="64">
        <v>39904</v>
      </c>
      <c r="B582" s="65">
        <v>15.79</v>
      </c>
      <c r="C582" s="66">
        <v>0</v>
      </c>
    </row>
    <row r="583" spans="1:3" x14ac:dyDescent="0.2">
      <c r="A583" s="64">
        <v>39934</v>
      </c>
      <c r="B583" s="65">
        <v>22.31</v>
      </c>
      <c r="C583" s="66">
        <v>0</v>
      </c>
    </row>
    <row r="584" spans="1:3" x14ac:dyDescent="0.2">
      <c r="A584" s="64">
        <v>39965</v>
      </c>
      <c r="B584" s="65">
        <v>38.880000000000003</v>
      </c>
      <c r="C584" s="66">
        <v>1</v>
      </c>
    </row>
    <row r="585" spans="1:3" x14ac:dyDescent="0.2">
      <c r="A585" s="64">
        <v>39995</v>
      </c>
      <c r="B585" s="65">
        <v>30.09</v>
      </c>
      <c r="C585" s="66">
        <v>0</v>
      </c>
    </row>
    <row r="586" spans="1:3" x14ac:dyDescent="0.2">
      <c r="A586" s="64">
        <v>40026</v>
      </c>
      <c r="B586" s="65">
        <v>21.07</v>
      </c>
      <c r="C586" s="66">
        <v>0</v>
      </c>
    </row>
    <row r="587" spans="1:3" x14ac:dyDescent="0.2">
      <c r="A587" s="64">
        <v>40057</v>
      </c>
      <c r="B587" s="65">
        <v>42.5</v>
      </c>
      <c r="C587" s="66">
        <v>1</v>
      </c>
    </row>
    <row r="588" spans="1:3" x14ac:dyDescent="0.2">
      <c r="A588" s="64">
        <v>40087</v>
      </c>
      <c r="B588" s="65"/>
      <c r="C588" s="66">
        <v>0</v>
      </c>
    </row>
    <row r="589" spans="1:3" x14ac:dyDescent="0.2">
      <c r="A589" s="64">
        <v>40118</v>
      </c>
      <c r="B589" s="65"/>
      <c r="C589" s="66">
        <v>0</v>
      </c>
    </row>
    <row r="590" spans="1:3" x14ac:dyDescent="0.2">
      <c r="A590" s="64">
        <v>40148</v>
      </c>
      <c r="B590" s="65"/>
      <c r="C590" s="66">
        <v>0</v>
      </c>
    </row>
    <row r="591" spans="1:3" x14ac:dyDescent="0.2">
      <c r="A591" s="64">
        <v>40179</v>
      </c>
      <c r="B591" s="65"/>
      <c r="C591" s="66">
        <v>1</v>
      </c>
    </row>
    <row r="592" spans="1:3" x14ac:dyDescent="0.2">
      <c r="A592" s="64">
        <v>40210</v>
      </c>
      <c r="B592" s="65"/>
      <c r="C592" s="66">
        <v>0</v>
      </c>
    </row>
    <row r="593" spans="1:3" x14ac:dyDescent="0.2">
      <c r="A593" s="64">
        <v>40238</v>
      </c>
      <c r="B593" s="65"/>
      <c r="C593" s="66">
        <v>0</v>
      </c>
    </row>
    <row r="594" spans="1:3" x14ac:dyDescent="0.2">
      <c r="A594" s="64">
        <v>40269</v>
      </c>
      <c r="B594" s="65"/>
      <c r="C594" s="66">
        <v>0</v>
      </c>
    </row>
    <row r="595" spans="1:3" x14ac:dyDescent="0.2">
      <c r="A595" s="64">
        <v>40299</v>
      </c>
      <c r="B595" s="65"/>
      <c r="C595" s="66">
        <v>0</v>
      </c>
    </row>
    <row r="596" spans="1:3" x14ac:dyDescent="0.2">
      <c r="A596" s="64">
        <v>40330</v>
      </c>
      <c r="B596" s="65"/>
      <c r="C596" s="66">
        <v>0</v>
      </c>
    </row>
    <row r="597" spans="1:3" x14ac:dyDescent="0.2">
      <c r="A597" s="64">
        <v>40360</v>
      </c>
      <c r="B597" s="65"/>
      <c r="C597" s="66">
        <v>1</v>
      </c>
    </row>
    <row r="598" spans="1:3" x14ac:dyDescent="0.2">
      <c r="A598" s="64">
        <v>40391</v>
      </c>
      <c r="B598" s="65"/>
      <c r="C598" s="66">
        <v>0</v>
      </c>
    </row>
    <row r="599" spans="1:3" x14ac:dyDescent="0.2">
      <c r="A599" s="67">
        <v>40422</v>
      </c>
      <c r="B599" s="68"/>
      <c r="C599" s="69">
        <v>0</v>
      </c>
    </row>
    <row r="602" spans="1:3" x14ac:dyDescent="0.2">
      <c r="A602" s="70" t="s">
        <v>7</v>
      </c>
      <c r="B602" s="71" t="s">
        <v>152</v>
      </c>
    </row>
    <row r="603" spans="1:3" x14ac:dyDescent="0.2">
      <c r="A603" s="72">
        <v>36549</v>
      </c>
      <c r="B603" s="73">
        <v>12503.56</v>
      </c>
    </row>
    <row r="604" spans="1:3" x14ac:dyDescent="0.2">
      <c r="A604" s="72">
        <v>36550</v>
      </c>
      <c r="B604" s="73">
        <v>12456.21</v>
      </c>
    </row>
    <row r="605" spans="1:3" ht="6.75" customHeight="1" x14ac:dyDescent="0.2">
      <c r="A605" s="72">
        <v>36551</v>
      </c>
      <c r="B605" s="73">
        <v>12589.67</v>
      </c>
    </row>
    <row r="606" spans="1:3" x14ac:dyDescent="0.2">
      <c r="A606" s="72">
        <v>36552</v>
      </c>
      <c r="B606" s="73">
        <v>12666.56</v>
      </c>
    </row>
    <row r="607" spans="1:3" x14ac:dyDescent="0.2">
      <c r="A607" s="72">
        <v>36553</v>
      </c>
      <c r="B607" s="73">
        <v>12561.79</v>
      </c>
    </row>
    <row r="608" spans="1:3" x14ac:dyDescent="0.2">
      <c r="A608" s="72">
        <v>36556</v>
      </c>
      <c r="B608" s="73">
        <v>12385.55</v>
      </c>
    </row>
    <row r="609" spans="1:2" x14ac:dyDescent="0.2">
      <c r="A609" s="72">
        <v>36557</v>
      </c>
      <c r="B609" s="73">
        <v>12463.42</v>
      </c>
    </row>
    <row r="610" spans="1:2" x14ac:dyDescent="0.2">
      <c r="A610" s="72">
        <v>36558</v>
      </c>
      <c r="B610" s="73">
        <v>12528.57</v>
      </c>
    </row>
    <row r="611" spans="1:2" x14ac:dyDescent="0.2">
      <c r="A611" s="72">
        <v>36559</v>
      </c>
      <c r="B611" s="73">
        <v>12794.59</v>
      </c>
    </row>
    <row r="612" spans="1:2" x14ac:dyDescent="0.2">
      <c r="A612" s="72">
        <v>36560</v>
      </c>
      <c r="B612" s="73">
        <v>13128.66</v>
      </c>
    </row>
    <row r="613" spans="1:2" x14ac:dyDescent="0.2">
      <c r="A613" s="72">
        <v>36563</v>
      </c>
      <c r="B613" s="73">
        <v>13263.99</v>
      </c>
    </row>
    <row r="614" spans="1:2" x14ac:dyDescent="0.2">
      <c r="A614" s="72">
        <v>36564</v>
      </c>
      <c r="B614" s="73">
        <v>13604.07</v>
      </c>
    </row>
    <row r="615" spans="1:2" x14ac:dyDescent="0.2">
      <c r="A615" s="72">
        <v>36565</v>
      </c>
      <c r="B615" s="73">
        <v>13470.47</v>
      </c>
    </row>
    <row r="616" spans="1:2" x14ac:dyDescent="0.2">
      <c r="A616" s="72">
        <v>36566</v>
      </c>
      <c r="B616" s="73">
        <v>13505.37</v>
      </c>
    </row>
    <row r="617" spans="1:2" x14ac:dyDescent="0.2">
      <c r="A617" s="72">
        <v>36567</v>
      </c>
      <c r="B617" s="73">
        <v>13792.83</v>
      </c>
    </row>
    <row r="618" spans="1:2" x14ac:dyDescent="0.2">
      <c r="A618" s="72">
        <v>36570</v>
      </c>
      <c r="B618" s="73">
        <v>13698.38</v>
      </c>
    </row>
    <row r="619" spans="1:2" x14ac:dyDescent="0.2">
      <c r="A619" s="72">
        <v>36571</v>
      </c>
      <c r="B619" s="73">
        <v>13502.5</v>
      </c>
    </row>
    <row r="620" spans="1:2" x14ac:dyDescent="0.2">
      <c r="A620" s="72">
        <v>36572</v>
      </c>
      <c r="B620" s="73">
        <v>13569.74</v>
      </c>
    </row>
    <row r="621" spans="1:2" x14ac:dyDescent="0.2">
      <c r="A621" s="72">
        <v>36573</v>
      </c>
      <c r="B621" s="73">
        <v>13838.25</v>
      </c>
    </row>
    <row r="622" spans="1:2" x14ac:dyDescent="0.2">
      <c r="A622" s="72">
        <v>36574</v>
      </c>
      <c r="B622" s="73">
        <v>13976.18</v>
      </c>
    </row>
    <row r="623" spans="1:2" x14ac:dyDescent="0.2">
      <c r="A623" s="72">
        <v>36577</v>
      </c>
      <c r="B623" s="73">
        <v>13939.3</v>
      </c>
    </row>
    <row r="624" spans="1:2" x14ac:dyDescent="0.2">
      <c r="A624" s="72">
        <v>36578</v>
      </c>
      <c r="B624" s="73">
        <v>14041.72</v>
      </c>
    </row>
    <row r="625" spans="1:2" x14ac:dyDescent="0.2">
      <c r="A625" s="72">
        <v>36579</v>
      </c>
      <c r="B625" s="73">
        <v>14481.88</v>
      </c>
    </row>
    <row r="626" spans="1:2" x14ac:dyDescent="0.2">
      <c r="A626" s="72">
        <v>36580</v>
      </c>
      <c r="B626" s="73">
        <v>14489.45</v>
      </c>
    </row>
    <row r="627" spans="1:2" x14ac:dyDescent="0.2">
      <c r="A627" s="72">
        <v>36581</v>
      </c>
      <c r="B627" s="73">
        <v>14706.02</v>
      </c>
    </row>
    <row r="628" spans="1:2" x14ac:dyDescent="0.2">
      <c r="A628" s="72">
        <v>36584</v>
      </c>
      <c r="B628" s="73">
        <v>14680.58</v>
      </c>
    </row>
    <row r="629" spans="1:2" x14ac:dyDescent="0.2">
      <c r="A629" s="72">
        <v>36585</v>
      </c>
      <c r="B629" s="73">
        <v>14644.27</v>
      </c>
    </row>
    <row r="630" spans="1:2" x14ac:dyDescent="0.2">
      <c r="A630" s="72">
        <v>36586</v>
      </c>
      <c r="B630" s="73">
        <v>14587.92</v>
      </c>
    </row>
    <row r="631" spans="1:2" x14ac:dyDescent="0.2">
      <c r="A631" s="72">
        <v>36587</v>
      </c>
      <c r="B631" s="73">
        <v>14617.54</v>
      </c>
    </row>
    <row r="632" spans="1:2" x14ac:dyDescent="0.2">
      <c r="A632" s="72">
        <v>36588</v>
      </c>
      <c r="B632" s="73">
        <v>14822.59</v>
      </c>
    </row>
    <row r="633" spans="1:2" x14ac:dyDescent="0.2">
      <c r="A633" s="72">
        <v>36591</v>
      </c>
      <c r="B633" s="73">
        <v>14806.74</v>
      </c>
    </row>
    <row r="634" spans="1:2" x14ac:dyDescent="0.2">
      <c r="A634" s="72">
        <v>36592</v>
      </c>
      <c r="B634" s="73">
        <v>14806.74</v>
      </c>
    </row>
    <row r="635" spans="1:2" x14ac:dyDescent="0.2">
      <c r="A635" s="72">
        <v>36593</v>
      </c>
      <c r="B635" s="73">
        <v>14776.92</v>
      </c>
    </row>
    <row r="636" spans="1:2" x14ac:dyDescent="0.2">
      <c r="A636" s="72">
        <v>36594</v>
      </c>
      <c r="B636" s="73">
        <v>14726.97</v>
      </c>
    </row>
    <row r="637" spans="1:2" x14ac:dyDescent="0.2">
      <c r="A637" s="72">
        <v>36595</v>
      </c>
      <c r="B637" s="73">
        <v>14700.59</v>
      </c>
    </row>
    <row r="638" spans="1:2" x14ac:dyDescent="0.2">
      <c r="A638" s="72">
        <v>36598</v>
      </c>
      <c r="B638" s="73">
        <v>14344.91</v>
      </c>
    </row>
    <row r="639" spans="1:2" x14ac:dyDescent="0.2">
      <c r="A639" s="72">
        <v>36599</v>
      </c>
      <c r="B639" s="73">
        <v>14428.95</v>
      </c>
    </row>
    <row r="640" spans="1:2" x14ac:dyDescent="0.2">
      <c r="A640" s="72">
        <v>36600</v>
      </c>
      <c r="B640" s="73">
        <v>14022.29</v>
      </c>
    </row>
    <row r="641" spans="1:2" x14ac:dyDescent="0.2">
      <c r="A641" s="72">
        <v>36601</v>
      </c>
      <c r="B641" s="73">
        <v>13940.76</v>
      </c>
    </row>
    <row r="642" spans="1:2" x14ac:dyDescent="0.2">
      <c r="A642" s="72">
        <v>36602</v>
      </c>
      <c r="B642" s="73">
        <v>13974.91</v>
      </c>
    </row>
    <row r="643" spans="1:2" x14ac:dyDescent="0.2">
      <c r="A643" s="72">
        <v>36605</v>
      </c>
      <c r="B643" s="73">
        <v>13918.5</v>
      </c>
    </row>
    <row r="644" spans="1:2" x14ac:dyDescent="0.2">
      <c r="A644" s="72">
        <v>36606</v>
      </c>
      <c r="B644" s="73">
        <v>13865.7</v>
      </c>
    </row>
    <row r="645" spans="1:2" x14ac:dyDescent="0.2">
      <c r="A645" s="72">
        <v>36607</v>
      </c>
      <c r="B645" s="73">
        <v>13390.77</v>
      </c>
    </row>
    <row r="646" spans="1:2" x14ac:dyDescent="0.2">
      <c r="A646" s="72">
        <v>36608</v>
      </c>
      <c r="B646" s="73">
        <v>13073.31</v>
      </c>
    </row>
    <row r="647" spans="1:2" x14ac:dyDescent="0.2">
      <c r="A647" s="72">
        <v>36609</v>
      </c>
      <c r="B647" s="73">
        <v>13647.4</v>
      </c>
    </row>
    <row r="648" spans="1:2" x14ac:dyDescent="0.2">
      <c r="A648" s="72">
        <v>36612</v>
      </c>
      <c r="B648" s="73">
        <v>13533.19</v>
      </c>
    </row>
    <row r="649" spans="1:2" x14ac:dyDescent="0.2">
      <c r="A649" s="72">
        <v>36613</v>
      </c>
      <c r="B649" s="73">
        <v>13502.34</v>
      </c>
    </row>
    <row r="650" spans="1:2" x14ac:dyDescent="0.2">
      <c r="A650" s="72">
        <v>36614</v>
      </c>
      <c r="B650" s="73">
        <v>13288.85</v>
      </c>
    </row>
    <row r="651" spans="1:2" x14ac:dyDescent="0.2">
      <c r="A651" s="72">
        <v>36615</v>
      </c>
      <c r="B651" s="73">
        <v>13007.43</v>
      </c>
    </row>
    <row r="652" spans="1:2" x14ac:dyDescent="0.2">
      <c r="A652" s="72">
        <v>36616</v>
      </c>
      <c r="B652" s="73">
        <v>13127.09</v>
      </c>
    </row>
    <row r="653" spans="1:2" x14ac:dyDescent="0.2">
      <c r="A653" s="72">
        <v>36619</v>
      </c>
      <c r="B653" s="73">
        <v>12913.72</v>
      </c>
    </row>
    <row r="654" spans="1:2" x14ac:dyDescent="0.2">
      <c r="A654" s="72">
        <v>36620</v>
      </c>
      <c r="B654" s="73">
        <v>12402.23</v>
      </c>
    </row>
    <row r="655" spans="1:2" x14ac:dyDescent="0.2">
      <c r="A655" s="72">
        <v>36621</v>
      </c>
      <c r="B655" s="73">
        <v>12392.82</v>
      </c>
    </row>
    <row r="656" spans="1:2" x14ac:dyDescent="0.2">
      <c r="A656" s="72">
        <v>36622</v>
      </c>
      <c r="B656" s="73">
        <v>12914.67</v>
      </c>
    </row>
    <row r="657" spans="1:2" x14ac:dyDescent="0.2">
      <c r="A657" s="72">
        <v>36623</v>
      </c>
      <c r="B657" s="73">
        <v>13208.56</v>
      </c>
    </row>
    <row r="658" spans="1:2" x14ac:dyDescent="0.2">
      <c r="A658" s="72">
        <v>36626</v>
      </c>
      <c r="B658" s="73">
        <v>13183.11</v>
      </c>
    </row>
    <row r="659" spans="1:2" x14ac:dyDescent="0.2">
      <c r="A659" s="72">
        <v>36627</v>
      </c>
      <c r="B659" s="73">
        <v>12597.69</v>
      </c>
    </row>
    <row r="660" spans="1:2" x14ac:dyDescent="0.2">
      <c r="A660" s="72">
        <v>36628</v>
      </c>
      <c r="B660" s="73">
        <v>12531.86</v>
      </c>
    </row>
    <row r="661" spans="1:2" x14ac:dyDescent="0.2">
      <c r="A661" s="72">
        <v>36629</v>
      </c>
      <c r="B661" s="73">
        <v>12536.12</v>
      </c>
    </row>
    <row r="662" spans="1:2" x14ac:dyDescent="0.2">
      <c r="A662" s="72">
        <v>36630</v>
      </c>
      <c r="B662" s="73">
        <v>12050.14</v>
      </c>
    </row>
    <row r="663" spans="1:2" x14ac:dyDescent="0.2">
      <c r="A663" s="72">
        <v>36633</v>
      </c>
      <c r="B663" s="73">
        <v>12143.44</v>
      </c>
    </row>
    <row r="664" spans="1:2" x14ac:dyDescent="0.2">
      <c r="A664" s="72">
        <v>36634</v>
      </c>
      <c r="B664" s="73">
        <v>12179.3</v>
      </c>
    </row>
    <row r="665" spans="1:2" x14ac:dyDescent="0.2">
      <c r="A665" s="72">
        <v>36635</v>
      </c>
      <c r="B665" s="73">
        <v>12079.68</v>
      </c>
    </row>
    <row r="666" spans="1:2" x14ac:dyDescent="0.2">
      <c r="A666" s="72">
        <v>36636</v>
      </c>
      <c r="B666" s="73">
        <v>12125.08</v>
      </c>
    </row>
    <row r="667" spans="1:2" x14ac:dyDescent="0.2">
      <c r="A667" s="72">
        <v>36637</v>
      </c>
      <c r="B667" s="73">
        <v>12125.08</v>
      </c>
    </row>
    <row r="668" spans="1:2" x14ac:dyDescent="0.2">
      <c r="A668" s="72">
        <v>36640</v>
      </c>
      <c r="B668" s="73">
        <v>12125.08</v>
      </c>
    </row>
    <row r="669" spans="1:2" x14ac:dyDescent="0.2">
      <c r="A669" s="72">
        <v>36641</v>
      </c>
      <c r="B669" s="73">
        <v>12125.08</v>
      </c>
    </row>
    <row r="670" spans="1:2" x14ac:dyDescent="0.2">
      <c r="A670" s="72">
        <v>36642</v>
      </c>
      <c r="B670" s="73">
        <v>12200.56</v>
      </c>
    </row>
    <row r="671" spans="1:2" x14ac:dyDescent="0.2">
      <c r="A671" s="72">
        <v>36643</v>
      </c>
      <c r="B671" s="73">
        <v>12061.39</v>
      </c>
    </row>
    <row r="672" spans="1:2" x14ac:dyDescent="0.2">
      <c r="A672" s="72">
        <v>36644</v>
      </c>
      <c r="B672" s="73">
        <v>12235.62</v>
      </c>
    </row>
    <row r="673" spans="1:2" x14ac:dyDescent="0.2">
      <c r="A673" s="72">
        <v>36647</v>
      </c>
      <c r="B673" s="73">
        <v>12235.62</v>
      </c>
    </row>
    <row r="674" spans="1:2" x14ac:dyDescent="0.2">
      <c r="A674" s="72">
        <v>36648</v>
      </c>
      <c r="B674" s="73">
        <v>12511.21</v>
      </c>
    </row>
    <row r="675" spans="1:2" x14ac:dyDescent="0.2">
      <c r="A675" s="72">
        <v>36649</v>
      </c>
      <c r="B675" s="73">
        <v>12321.47</v>
      </c>
    </row>
    <row r="676" spans="1:2" x14ac:dyDescent="0.2">
      <c r="A676" s="72">
        <v>36650</v>
      </c>
      <c r="B676" s="73">
        <v>12265.13</v>
      </c>
    </row>
    <row r="677" spans="1:2" x14ac:dyDescent="0.2">
      <c r="A677" s="72">
        <v>36651</v>
      </c>
      <c r="B677" s="73">
        <v>12394.91</v>
      </c>
    </row>
    <row r="678" spans="1:2" x14ac:dyDescent="0.2">
      <c r="A678" s="72">
        <v>36654</v>
      </c>
      <c r="B678" s="73">
        <v>12275.82</v>
      </c>
    </row>
    <row r="679" spans="1:2" x14ac:dyDescent="0.2">
      <c r="A679" s="72">
        <v>36655</v>
      </c>
      <c r="B679" s="73">
        <v>12275.82</v>
      </c>
    </row>
    <row r="680" spans="1:2" x14ac:dyDescent="0.2">
      <c r="A680" s="72">
        <v>36656</v>
      </c>
      <c r="B680" s="73">
        <v>11795.39</v>
      </c>
    </row>
    <row r="681" spans="1:2" x14ac:dyDescent="0.2">
      <c r="A681" s="72">
        <v>36657</v>
      </c>
      <c r="B681" s="73">
        <v>11997.58</v>
      </c>
    </row>
    <row r="682" spans="1:2" x14ac:dyDescent="0.2">
      <c r="A682" s="72">
        <v>36658</v>
      </c>
      <c r="B682" s="73">
        <v>11994.78</v>
      </c>
    </row>
    <row r="683" spans="1:2" x14ac:dyDescent="0.2">
      <c r="A683" s="72">
        <v>36661</v>
      </c>
      <c r="B683" s="73">
        <v>11795.85</v>
      </c>
    </row>
    <row r="684" spans="1:2" x14ac:dyDescent="0.2">
      <c r="A684" s="72">
        <v>36662</v>
      </c>
      <c r="B684" s="73">
        <v>12015.93</v>
      </c>
    </row>
    <row r="685" spans="1:2" x14ac:dyDescent="0.2">
      <c r="A685" s="72">
        <v>36663</v>
      </c>
      <c r="B685" s="73">
        <v>11856.35</v>
      </c>
    </row>
    <row r="686" spans="1:2" x14ac:dyDescent="0.2">
      <c r="A686" s="72">
        <v>36664</v>
      </c>
      <c r="B686" s="73">
        <v>11895.87</v>
      </c>
    </row>
    <row r="687" spans="1:2" x14ac:dyDescent="0.2">
      <c r="A687" s="72">
        <v>36665</v>
      </c>
      <c r="B687" s="73">
        <v>11648.51</v>
      </c>
    </row>
    <row r="688" spans="1:2" x14ac:dyDescent="0.2">
      <c r="A688" s="72">
        <v>36668</v>
      </c>
      <c r="B688" s="73">
        <v>11425.92</v>
      </c>
    </row>
    <row r="689" spans="1:2" x14ac:dyDescent="0.2">
      <c r="A689" s="72">
        <v>36669</v>
      </c>
      <c r="B689" s="73">
        <v>11566.24</v>
      </c>
    </row>
    <row r="690" spans="1:2" x14ac:dyDescent="0.2">
      <c r="A690" s="72">
        <v>36670</v>
      </c>
      <c r="B690" s="73">
        <v>11412.09</v>
      </c>
    </row>
    <row r="691" spans="1:2" x14ac:dyDescent="0.2">
      <c r="A691" s="72">
        <v>36671</v>
      </c>
      <c r="B691" s="73">
        <v>11498.63</v>
      </c>
    </row>
    <row r="692" spans="1:2" x14ac:dyDescent="0.2">
      <c r="A692" s="72">
        <v>36672</v>
      </c>
      <c r="B692" s="73">
        <v>11430.18</v>
      </c>
    </row>
    <row r="693" spans="1:2" x14ac:dyDescent="0.2">
      <c r="A693" s="72">
        <v>36675</v>
      </c>
      <c r="B693" s="73">
        <v>11573.14</v>
      </c>
    </row>
    <row r="694" spans="1:2" x14ac:dyDescent="0.2">
      <c r="A694" s="72">
        <v>36676</v>
      </c>
      <c r="B694" s="73">
        <v>11778</v>
      </c>
    </row>
    <row r="695" spans="1:2" x14ac:dyDescent="0.2">
      <c r="A695" s="72">
        <v>36677</v>
      </c>
      <c r="B695" s="73">
        <v>11864.13</v>
      </c>
    </row>
    <row r="696" spans="1:2" x14ac:dyDescent="0.2">
      <c r="A696" s="72">
        <v>36678</v>
      </c>
      <c r="B696" s="73">
        <v>12145.2</v>
      </c>
    </row>
    <row r="697" spans="1:2" x14ac:dyDescent="0.2">
      <c r="A697" s="72">
        <v>36679</v>
      </c>
      <c r="B697" s="73">
        <v>12325.83</v>
      </c>
    </row>
    <row r="698" spans="1:2" x14ac:dyDescent="0.2">
      <c r="A698" s="72">
        <v>36682</v>
      </c>
      <c r="B698" s="73">
        <v>12089.26</v>
      </c>
    </row>
    <row r="699" spans="1:2" x14ac:dyDescent="0.2">
      <c r="A699" s="72">
        <v>36683</v>
      </c>
      <c r="B699" s="73">
        <v>12085.22</v>
      </c>
    </row>
    <row r="700" spans="1:2" x14ac:dyDescent="0.2">
      <c r="A700" s="72">
        <v>36684</v>
      </c>
      <c r="B700" s="73">
        <v>12004.42</v>
      </c>
    </row>
    <row r="701" spans="1:2" x14ac:dyDescent="0.2">
      <c r="A701" s="72">
        <v>36685</v>
      </c>
      <c r="B701" s="73">
        <v>12062.46</v>
      </c>
    </row>
    <row r="702" spans="1:2" x14ac:dyDescent="0.2">
      <c r="A702" s="72">
        <v>36686</v>
      </c>
      <c r="B702" s="73">
        <v>12259.24</v>
      </c>
    </row>
    <row r="703" spans="1:2" x14ac:dyDescent="0.2">
      <c r="A703" s="72">
        <v>36689</v>
      </c>
      <c r="B703" s="73">
        <v>12290.99</v>
      </c>
    </row>
    <row r="704" spans="1:2" x14ac:dyDescent="0.2">
      <c r="A704" s="72">
        <v>36690</v>
      </c>
      <c r="B704" s="73">
        <v>12381.44</v>
      </c>
    </row>
    <row r="705" spans="1:2" x14ac:dyDescent="0.2">
      <c r="A705" s="72">
        <v>36691</v>
      </c>
      <c r="B705" s="73">
        <v>12531.79</v>
      </c>
    </row>
    <row r="706" spans="1:2" x14ac:dyDescent="0.2">
      <c r="A706" s="72">
        <v>36692</v>
      </c>
      <c r="B706" s="73">
        <v>12535.15</v>
      </c>
    </row>
    <row r="707" spans="1:2" x14ac:dyDescent="0.2">
      <c r="A707" s="72">
        <v>36693</v>
      </c>
      <c r="B707" s="73">
        <v>12527.14</v>
      </c>
    </row>
    <row r="708" spans="1:2" x14ac:dyDescent="0.2">
      <c r="A708" s="72">
        <v>36696</v>
      </c>
      <c r="B708" s="73">
        <v>12527.14</v>
      </c>
    </row>
    <row r="709" spans="1:2" x14ac:dyDescent="0.2">
      <c r="A709" s="72">
        <v>36697</v>
      </c>
      <c r="B709" s="73">
        <v>12341.69</v>
      </c>
    </row>
    <row r="710" spans="1:2" x14ac:dyDescent="0.2">
      <c r="A710" s="72">
        <v>36698</v>
      </c>
      <c r="B710" s="73">
        <v>12289.48</v>
      </c>
    </row>
    <row r="711" spans="1:2" x14ac:dyDescent="0.2">
      <c r="A711" s="72">
        <v>36699</v>
      </c>
      <c r="B711" s="73">
        <v>12289.48</v>
      </c>
    </row>
    <row r="712" spans="1:2" x14ac:dyDescent="0.2">
      <c r="A712" s="72">
        <v>36700</v>
      </c>
      <c r="B712" s="73">
        <v>12054.58</v>
      </c>
    </row>
    <row r="713" spans="1:2" x14ac:dyDescent="0.2">
      <c r="A713" s="72">
        <v>36703</v>
      </c>
      <c r="B713" s="73">
        <v>11896.29</v>
      </c>
    </row>
    <row r="714" spans="1:2" x14ac:dyDescent="0.2">
      <c r="A714" s="72">
        <v>36704</v>
      </c>
      <c r="B714" s="73">
        <v>11818.21</v>
      </c>
    </row>
    <row r="715" spans="1:2" x14ac:dyDescent="0.2">
      <c r="A715" s="72">
        <v>36705</v>
      </c>
      <c r="B715" s="73">
        <v>11992.62</v>
      </c>
    </row>
    <row r="716" spans="1:2" x14ac:dyDescent="0.2">
      <c r="A716" s="72">
        <v>36706</v>
      </c>
      <c r="B716" s="73">
        <v>11742.35</v>
      </c>
    </row>
    <row r="717" spans="1:2" x14ac:dyDescent="0.2">
      <c r="A717" s="72">
        <v>36707</v>
      </c>
      <c r="B717" s="73">
        <v>11923.37</v>
      </c>
    </row>
    <row r="718" spans="1:2" x14ac:dyDescent="0.2">
      <c r="A718" s="72">
        <v>36710</v>
      </c>
      <c r="B718" s="73">
        <v>12019.12</v>
      </c>
    </row>
    <row r="719" spans="1:2" x14ac:dyDescent="0.2">
      <c r="A719" s="72">
        <v>36711</v>
      </c>
      <c r="B719" s="73">
        <v>12072.26</v>
      </c>
    </row>
    <row r="720" spans="1:2" x14ac:dyDescent="0.2">
      <c r="A720" s="72">
        <v>36712</v>
      </c>
      <c r="B720" s="73">
        <v>11965.33</v>
      </c>
    </row>
    <row r="721" spans="1:2" x14ac:dyDescent="0.2">
      <c r="A721" s="72">
        <v>36713</v>
      </c>
      <c r="B721" s="73">
        <v>11935.47</v>
      </c>
    </row>
    <row r="722" spans="1:2" x14ac:dyDescent="0.2">
      <c r="A722" s="72">
        <v>36714</v>
      </c>
      <c r="B722" s="73">
        <v>11935.47</v>
      </c>
    </row>
    <row r="723" spans="1:2" x14ac:dyDescent="0.2">
      <c r="A723" s="72">
        <v>36717</v>
      </c>
      <c r="B723" s="73">
        <v>11913.66</v>
      </c>
    </row>
    <row r="724" spans="1:2" x14ac:dyDescent="0.2">
      <c r="A724" s="72">
        <v>36718</v>
      </c>
      <c r="B724" s="73">
        <v>11908.3</v>
      </c>
    </row>
    <row r="725" spans="1:2" x14ac:dyDescent="0.2">
      <c r="A725" s="72">
        <v>36719</v>
      </c>
      <c r="B725" s="73">
        <v>11984.77</v>
      </c>
    </row>
    <row r="726" spans="1:2" x14ac:dyDescent="0.2">
      <c r="A726" s="72">
        <v>36720</v>
      </c>
      <c r="B726" s="73">
        <v>12014.13</v>
      </c>
    </row>
    <row r="727" spans="1:2" x14ac:dyDescent="0.2">
      <c r="A727" s="72">
        <v>36721</v>
      </c>
      <c r="B727" s="73">
        <v>12171.2</v>
      </c>
    </row>
    <row r="728" spans="1:2" x14ac:dyDescent="0.2">
      <c r="A728" s="72">
        <v>36724</v>
      </c>
      <c r="B728" s="73">
        <v>12289.17</v>
      </c>
    </row>
    <row r="729" spans="1:2" x14ac:dyDescent="0.2">
      <c r="A729" s="72">
        <v>36725</v>
      </c>
      <c r="B729" s="73">
        <v>12190.1</v>
      </c>
    </row>
    <row r="730" spans="1:2" x14ac:dyDescent="0.2">
      <c r="A730" s="72">
        <v>36726</v>
      </c>
      <c r="B730" s="73">
        <v>12154.43</v>
      </c>
    </row>
    <row r="731" spans="1:2" x14ac:dyDescent="0.2">
      <c r="A731" s="72">
        <v>36727</v>
      </c>
      <c r="B731" s="73">
        <v>12340.45</v>
      </c>
    </row>
    <row r="732" spans="1:2" x14ac:dyDescent="0.2">
      <c r="A732" s="72">
        <v>36728</v>
      </c>
      <c r="B732" s="73">
        <v>12253.97</v>
      </c>
    </row>
    <row r="733" spans="1:2" x14ac:dyDescent="0.2">
      <c r="A733" s="72">
        <v>36731</v>
      </c>
      <c r="B733" s="73">
        <v>12253.97</v>
      </c>
    </row>
    <row r="734" spans="1:2" x14ac:dyDescent="0.2">
      <c r="A734" s="72">
        <v>36732</v>
      </c>
      <c r="B734" s="73">
        <v>12162.88</v>
      </c>
    </row>
    <row r="735" spans="1:2" x14ac:dyDescent="0.2">
      <c r="A735" s="72">
        <v>36733</v>
      </c>
      <c r="B735" s="73">
        <v>12131.4</v>
      </c>
    </row>
    <row r="736" spans="1:2" x14ac:dyDescent="0.2">
      <c r="A736" s="72">
        <v>36734</v>
      </c>
      <c r="B736" s="73">
        <v>12131.4</v>
      </c>
    </row>
    <row r="737" spans="1:2" x14ac:dyDescent="0.2">
      <c r="A737" s="72">
        <v>36735</v>
      </c>
      <c r="B737" s="73">
        <v>11898.7</v>
      </c>
    </row>
    <row r="738" spans="1:2" x14ac:dyDescent="0.2">
      <c r="A738" s="72">
        <v>36738</v>
      </c>
      <c r="B738" s="73">
        <v>11937.44</v>
      </c>
    </row>
    <row r="739" spans="1:2" x14ac:dyDescent="0.2">
      <c r="A739" s="72">
        <v>36739</v>
      </c>
      <c r="B739" s="73">
        <v>12045.02</v>
      </c>
    </row>
    <row r="740" spans="1:2" x14ac:dyDescent="0.2">
      <c r="A740" s="72">
        <v>36740</v>
      </c>
      <c r="B740" s="73">
        <v>12105.18</v>
      </c>
    </row>
    <row r="741" spans="1:2" x14ac:dyDescent="0.2">
      <c r="A741" s="72">
        <v>36741</v>
      </c>
      <c r="B741" s="73">
        <v>11924.24</v>
      </c>
    </row>
    <row r="742" spans="1:2" x14ac:dyDescent="0.2">
      <c r="A742" s="72">
        <v>36742</v>
      </c>
      <c r="B742" s="73">
        <v>11952.05</v>
      </c>
    </row>
    <row r="743" spans="1:2" x14ac:dyDescent="0.2">
      <c r="A743" s="72">
        <v>36745</v>
      </c>
      <c r="B743" s="73">
        <v>11885.65</v>
      </c>
    </row>
    <row r="744" spans="1:2" x14ac:dyDescent="0.2">
      <c r="A744" s="72">
        <v>36746</v>
      </c>
      <c r="B744" s="73">
        <v>11791.97</v>
      </c>
    </row>
    <row r="745" spans="1:2" x14ac:dyDescent="0.2">
      <c r="A745" s="72">
        <v>36747</v>
      </c>
      <c r="B745" s="73">
        <v>11903.99</v>
      </c>
    </row>
    <row r="746" spans="1:2" x14ac:dyDescent="0.2">
      <c r="A746" s="72">
        <v>36748</v>
      </c>
      <c r="B746" s="73">
        <v>11912.02</v>
      </c>
    </row>
    <row r="747" spans="1:2" x14ac:dyDescent="0.2">
      <c r="A747" s="72">
        <v>36749</v>
      </c>
      <c r="B747" s="73">
        <v>11861.9</v>
      </c>
    </row>
    <row r="748" spans="1:2" x14ac:dyDescent="0.2">
      <c r="A748" s="72">
        <v>36752</v>
      </c>
      <c r="B748" s="73">
        <v>11927.09</v>
      </c>
    </row>
    <row r="749" spans="1:2" x14ac:dyDescent="0.2">
      <c r="A749" s="72">
        <v>36753</v>
      </c>
      <c r="B749" s="73">
        <v>11927.09</v>
      </c>
    </row>
    <row r="750" spans="1:2" x14ac:dyDescent="0.2">
      <c r="A750" s="72">
        <v>36754</v>
      </c>
      <c r="B750" s="73">
        <v>11819.82</v>
      </c>
    </row>
    <row r="751" spans="1:2" x14ac:dyDescent="0.2">
      <c r="A751" s="72">
        <v>36755</v>
      </c>
      <c r="B751" s="73">
        <v>11703.6</v>
      </c>
    </row>
    <row r="752" spans="1:2" x14ac:dyDescent="0.2">
      <c r="A752" s="72">
        <v>36756</v>
      </c>
      <c r="B752" s="73">
        <v>11766.67</v>
      </c>
    </row>
    <row r="753" spans="1:2" x14ac:dyDescent="0.2">
      <c r="A753" s="72">
        <v>36759</v>
      </c>
      <c r="B753" s="73">
        <v>11829.44</v>
      </c>
    </row>
    <row r="754" spans="1:2" x14ac:dyDescent="0.2">
      <c r="A754" s="72">
        <v>36760</v>
      </c>
      <c r="B754" s="73">
        <v>11736.78</v>
      </c>
    </row>
    <row r="755" spans="1:2" x14ac:dyDescent="0.2">
      <c r="A755" s="72">
        <v>36761</v>
      </c>
      <c r="B755" s="73">
        <v>11615.15</v>
      </c>
    </row>
    <row r="756" spans="1:2" x14ac:dyDescent="0.2">
      <c r="A756" s="72">
        <v>36762</v>
      </c>
      <c r="B756" s="73">
        <v>11624.65</v>
      </c>
    </row>
    <row r="757" spans="1:2" x14ac:dyDescent="0.2">
      <c r="A757" s="72">
        <v>36763</v>
      </c>
      <c r="B757" s="73">
        <v>11687.82</v>
      </c>
    </row>
    <row r="758" spans="1:2" x14ac:dyDescent="0.2">
      <c r="A758" s="72">
        <v>36766</v>
      </c>
      <c r="B758" s="73">
        <v>11785.29</v>
      </c>
    </row>
    <row r="759" spans="1:2" x14ac:dyDescent="0.2">
      <c r="A759" s="72">
        <v>36767</v>
      </c>
      <c r="B759" s="73">
        <v>11783.82</v>
      </c>
    </row>
    <row r="760" spans="1:2" x14ac:dyDescent="0.2">
      <c r="A760" s="72">
        <v>36768</v>
      </c>
      <c r="B760" s="73">
        <v>11821.65</v>
      </c>
    </row>
    <row r="761" spans="1:2" x14ac:dyDescent="0.2">
      <c r="A761" s="72">
        <v>36769</v>
      </c>
      <c r="B761" s="73">
        <v>11900.26</v>
      </c>
    </row>
    <row r="762" spans="1:2" x14ac:dyDescent="0.2">
      <c r="A762" s="72">
        <v>36770</v>
      </c>
      <c r="B762" s="73">
        <v>12137.17</v>
      </c>
    </row>
    <row r="763" spans="1:2" x14ac:dyDescent="0.2">
      <c r="A763" s="72">
        <v>36773</v>
      </c>
      <c r="B763" s="73">
        <v>12215.09</v>
      </c>
    </row>
    <row r="764" spans="1:2" x14ac:dyDescent="0.2">
      <c r="A764" s="72">
        <v>36774</v>
      </c>
      <c r="B764" s="73">
        <v>12124.64</v>
      </c>
    </row>
    <row r="765" spans="1:2" x14ac:dyDescent="0.2">
      <c r="A765" s="72">
        <v>36775</v>
      </c>
      <c r="B765" s="73">
        <v>12018.63</v>
      </c>
    </row>
    <row r="766" spans="1:2" x14ac:dyDescent="0.2">
      <c r="A766" s="72">
        <v>36776</v>
      </c>
      <c r="B766" s="73">
        <v>12078.34</v>
      </c>
    </row>
    <row r="767" spans="1:2" x14ac:dyDescent="0.2">
      <c r="A767" s="72">
        <v>36777</v>
      </c>
      <c r="B767" s="73">
        <v>12042.15</v>
      </c>
    </row>
    <row r="768" spans="1:2" x14ac:dyDescent="0.2">
      <c r="A768" s="72">
        <v>36780</v>
      </c>
      <c r="B768" s="73">
        <v>12089.87</v>
      </c>
    </row>
    <row r="769" spans="1:2" x14ac:dyDescent="0.2">
      <c r="A769" s="72">
        <v>36781</v>
      </c>
      <c r="B769" s="73">
        <v>12033.78</v>
      </c>
    </row>
    <row r="770" spans="1:2" x14ac:dyDescent="0.2">
      <c r="A770" s="72">
        <v>36782</v>
      </c>
      <c r="B770" s="73">
        <v>11950.85</v>
      </c>
    </row>
    <row r="771" spans="1:2" x14ac:dyDescent="0.2">
      <c r="A771" s="72">
        <v>36783</v>
      </c>
      <c r="B771" s="73">
        <v>12094.2</v>
      </c>
    </row>
    <row r="772" spans="1:2" x14ac:dyDescent="0.2">
      <c r="A772" s="72">
        <v>36784</v>
      </c>
      <c r="B772" s="73">
        <v>12000.4</v>
      </c>
    </row>
    <row r="773" spans="1:2" x14ac:dyDescent="0.2">
      <c r="A773" s="72">
        <v>36787</v>
      </c>
      <c r="B773" s="73">
        <v>11916.93</v>
      </c>
    </row>
    <row r="774" spans="1:2" x14ac:dyDescent="0.2">
      <c r="A774" s="72">
        <v>36788</v>
      </c>
      <c r="B774" s="73">
        <v>11865.43</v>
      </c>
    </row>
    <row r="775" spans="1:2" x14ac:dyDescent="0.2">
      <c r="A775" s="72">
        <v>36789</v>
      </c>
      <c r="B775" s="73">
        <v>11830.31</v>
      </c>
    </row>
    <row r="776" spans="1:2" x14ac:dyDescent="0.2">
      <c r="A776" s="72">
        <v>36790</v>
      </c>
      <c r="B776" s="73">
        <v>11703.07</v>
      </c>
    </row>
    <row r="777" spans="1:2" x14ac:dyDescent="0.2">
      <c r="A777" s="72">
        <v>36791</v>
      </c>
      <c r="B777" s="73">
        <v>11792.39</v>
      </c>
    </row>
    <row r="778" spans="1:2" x14ac:dyDescent="0.2">
      <c r="A778" s="72">
        <v>36794</v>
      </c>
      <c r="B778" s="73">
        <v>11876.09</v>
      </c>
    </row>
    <row r="779" spans="1:2" x14ac:dyDescent="0.2">
      <c r="A779" s="72">
        <v>36795</v>
      </c>
      <c r="B779" s="73">
        <v>11749.27</v>
      </c>
    </row>
    <row r="780" spans="1:2" x14ac:dyDescent="0.2">
      <c r="A780" s="72">
        <v>36796</v>
      </c>
      <c r="B780" s="73">
        <v>11750.66</v>
      </c>
    </row>
    <row r="781" spans="1:2" x14ac:dyDescent="0.2">
      <c r="A781" s="72">
        <v>36797</v>
      </c>
      <c r="B781" s="73">
        <v>11778.08</v>
      </c>
    </row>
    <row r="782" spans="1:2" x14ac:dyDescent="0.2">
      <c r="A782" s="72">
        <v>36798</v>
      </c>
      <c r="B782" s="73">
        <v>11778.95</v>
      </c>
    </row>
    <row r="783" spans="1:2" x14ac:dyDescent="0.2">
      <c r="A783" s="72">
        <v>36801</v>
      </c>
      <c r="B783" s="73">
        <v>11809.69</v>
      </c>
    </row>
    <row r="784" spans="1:2" x14ac:dyDescent="0.2">
      <c r="A784" s="72">
        <v>36802</v>
      </c>
      <c r="B784" s="73">
        <v>11837.89</v>
      </c>
    </row>
    <row r="785" spans="1:2" x14ac:dyDescent="0.2">
      <c r="A785" s="72">
        <v>36803</v>
      </c>
      <c r="B785" s="73">
        <v>11750.47</v>
      </c>
    </row>
    <row r="786" spans="1:2" x14ac:dyDescent="0.2">
      <c r="A786" s="72">
        <v>36804</v>
      </c>
      <c r="B786" s="73">
        <v>11750.47</v>
      </c>
    </row>
    <row r="787" spans="1:2" x14ac:dyDescent="0.2">
      <c r="A787" s="72">
        <v>36805</v>
      </c>
      <c r="B787" s="73">
        <v>11604.39</v>
      </c>
    </row>
    <row r="788" spans="1:2" x14ac:dyDescent="0.2">
      <c r="A788" s="72">
        <v>36808</v>
      </c>
      <c r="B788" s="73">
        <v>11390.94</v>
      </c>
    </row>
    <row r="789" spans="1:2" x14ac:dyDescent="0.2">
      <c r="A789" s="72">
        <v>36809</v>
      </c>
      <c r="B789" s="73">
        <v>11488.38</v>
      </c>
    </row>
    <row r="790" spans="1:2" x14ac:dyDescent="0.2">
      <c r="A790" s="72">
        <v>36810</v>
      </c>
      <c r="B790" s="73">
        <v>11242.98</v>
      </c>
    </row>
    <row r="791" spans="1:2" x14ac:dyDescent="0.2">
      <c r="A791" s="72">
        <v>36811</v>
      </c>
      <c r="B791" s="73">
        <v>11230.47</v>
      </c>
    </row>
    <row r="792" spans="1:2" x14ac:dyDescent="0.2">
      <c r="A792" s="72">
        <v>36812</v>
      </c>
      <c r="B792" s="73">
        <v>11129.71</v>
      </c>
    </row>
    <row r="793" spans="1:2" x14ac:dyDescent="0.2">
      <c r="A793" s="72">
        <v>36815</v>
      </c>
      <c r="B793" s="73">
        <v>11210.88</v>
      </c>
    </row>
    <row r="794" spans="1:2" x14ac:dyDescent="0.2">
      <c r="A794" s="72">
        <v>36816</v>
      </c>
      <c r="B794" s="73">
        <v>11048.96</v>
      </c>
    </row>
    <row r="795" spans="1:2" x14ac:dyDescent="0.2">
      <c r="A795" s="72">
        <v>36817</v>
      </c>
      <c r="B795" s="73">
        <v>10834.32</v>
      </c>
    </row>
    <row r="796" spans="1:2" x14ac:dyDescent="0.2">
      <c r="A796" s="72">
        <v>36818</v>
      </c>
      <c r="B796" s="73">
        <v>10987.87</v>
      </c>
    </row>
    <row r="797" spans="1:2" x14ac:dyDescent="0.2">
      <c r="A797" s="72">
        <v>36819</v>
      </c>
      <c r="B797" s="73">
        <v>10894.58</v>
      </c>
    </row>
    <row r="798" spans="1:2" x14ac:dyDescent="0.2">
      <c r="A798" s="72">
        <v>36822</v>
      </c>
      <c r="B798" s="73">
        <v>10759.42</v>
      </c>
    </row>
    <row r="799" spans="1:2" x14ac:dyDescent="0.2">
      <c r="A799" s="72">
        <v>36823</v>
      </c>
      <c r="B799" s="73">
        <v>11028.48</v>
      </c>
    </row>
    <row r="800" spans="1:2" x14ac:dyDescent="0.2">
      <c r="A800" s="72">
        <v>36824</v>
      </c>
      <c r="B800" s="73">
        <v>10923.44</v>
      </c>
    </row>
    <row r="801" spans="1:2" x14ac:dyDescent="0.2">
      <c r="A801" s="72">
        <v>36825</v>
      </c>
      <c r="B801" s="73">
        <v>10725.28</v>
      </c>
    </row>
    <row r="802" spans="1:2" x14ac:dyDescent="0.2">
      <c r="A802" s="72">
        <v>36826</v>
      </c>
      <c r="B802" s="73">
        <v>10825.22</v>
      </c>
    </row>
    <row r="803" spans="1:2" x14ac:dyDescent="0.2">
      <c r="A803" s="72">
        <v>36829</v>
      </c>
      <c r="B803" s="73">
        <v>10826.03</v>
      </c>
    </row>
    <row r="804" spans="1:2" x14ac:dyDescent="0.2">
      <c r="A804" s="72">
        <v>36830</v>
      </c>
      <c r="B804" s="73">
        <v>10826.03</v>
      </c>
    </row>
    <row r="805" spans="1:2" x14ac:dyDescent="0.2">
      <c r="A805" s="72">
        <v>36831</v>
      </c>
      <c r="B805" s="73">
        <v>10826.03</v>
      </c>
    </row>
    <row r="806" spans="1:2" x14ac:dyDescent="0.2">
      <c r="A806" s="72">
        <v>36832</v>
      </c>
      <c r="B806" s="73">
        <v>11065.09</v>
      </c>
    </row>
    <row r="807" spans="1:2" x14ac:dyDescent="0.2">
      <c r="A807" s="72">
        <v>36833</v>
      </c>
      <c r="B807" s="73">
        <v>11109.84</v>
      </c>
    </row>
    <row r="808" spans="1:2" x14ac:dyDescent="0.2">
      <c r="A808" s="72">
        <v>36836</v>
      </c>
      <c r="B808" s="73">
        <v>11050.73</v>
      </c>
    </row>
    <row r="809" spans="1:2" x14ac:dyDescent="0.2">
      <c r="A809" s="72">
        <v>36837</v>
      </c>
      <c r="B809" s="73">
        <v>10960.41</v>
      </c>
    </row>
    <row r="810" spans="1:2" x14ac:dyDescent="0.2">
      <c r="A810" s="72">
        <v>36838</v>
      </c>
      <c r="B810" s="73">
        <v>10905.35</v>
      </c>
    </row>
    <row r="811" spans="1:2" x14ac:dyDescent="0.2">
      <c r="A811" s="72">
        <v>36839</v>
      </c>
      <c r="B811" s="73">
        <v>10908.9</v>
      </c>
    </row>
    <row r="812" spans="1:2" x14ac:dyDescent="0.2">
      <c r="A812" s="72">
        <v>36840</v>
      </c>
      <c r="B812" s="73">
        <v>10716.99</v>
      </c>
    </row>
    <row r="813" spans="1:2" x14ac:dyDescent="0.2">
      <c r="A813" s="72">
        <v>36843</v>
      </c>
      <c r="B813" s="73">
        <v>10425.51</v>
      </c>
    </row>
    <row r="814" spans="1:2" x14ac:dyDescent="0.2">
      <c r="A814" s="72">
        <v>36844</v>
      </c>
      <c r="B814" s="73">
        <v>10744.68</v>
      </c>
    </row>
    <row r="815" spans="1:2" x14ac:dyDescent="0.2">
      <c r="A815" s="72">
        <v>36845</v>
      </c>
      <c r="B815" s="73">
        <v>10694.3</v>
      </c>
    </row>
    <row r="816" spans="1:2" x14ac:dyDescent="0.2">
      <c r="A816" s="72">
        <v>36846</v>
      </c>
      <c r="B816" s="73">
        <v>10582.92</v>
      </c>
    </row>
    <row r="817" spans="1:2" x14ac:dyDescent="0.2">
      <c r="A817" s="72">
        <v>36847</v>
      </c>
      <c r="B817" s="73">
        <v>10594.56</v>
      </c>
    </row>
    <row r="818" spans="1:2" x14ac:dyDescent="0.2">
      <c r="A818" s="72">
        <v>36850</v>
      </c>
      <c r="B818" s="73">
        <v>10478.34</v>
      </c>
    </row>
    <row r="819" spans="1:2" x14ac:dyDescent="0.2">
      <c r="A819" s="72">
        <v>36851</v>
      </c>
      <c r="B819" s="73">
        <v>10554.66</v>
      </c>
    </row>
    <row r="820" spans="1:2" x14ac:dyDescent="0.2">
      <c r="A820" s="72">
        <v>36852</v>
      </c>
      <c r="B820" s="73">
        <v>10477.540000000001</v>
      </c>
    </row>
    <row r="821" spans="1:2" x14ac:dyDescent="0.2">
      <c r="A821" s="72">
        <v>36853</v>
      </c>
      <c r="B821" s="73">
        <v>10538.03</v>
      </c>
    </row>
    <row r="822" spans="1:2" x14ac:dyDescent="0.2">
      <c r="A822" s="72">
        <v>36854</v>
      </c>
      <c r="B822" s="73">
        <v>10749.89</v>
      </c>
    </row>
    <row r="823" spans="1:2" x14ac:dyDescent="0.2">
      <c r="A823" s="72">
        <v>36857</v>
      </c>
      <c r="B823" s="73">
        <v>10722.4</v>
      </c>
    </row>
    <row r="824" spans="1:2" x14ac:dyDescent="0.2">
      <c r="A824" s="72">
        <v>36858</v>
      </c>
      <c r="B824" s="73">
        <v>10694.49</v>
      </c>
    </row>
    <row r="825" spans="1:2" x14ac:dyDescent="0.2">
      <c r="A825" s="72">
        <v>36859</v>
      </c>
      <c r="B825" s="73">
        <v>10700.61</v>
      </c>
    </row>
    <row r="826" spans="1:2" x14ac:dyDescent="0.2">
      <c r="A826" s="72">
        <v>36860</v>
      </c>
      <c r="B826" s="73">
        <v>10571.9</v>
      </c>
    </row>
    <row r="827" spans="1:2" x14ac:dyDescent="0.2">
      <c r="A827" s="72">
        <v>36861</v>
      </c>
      <c r="B827" s="73">
        <v>10571.9</v>
      </c>
    </row>
    <row r="828" spans="1:2" x14ac:dyDescent="0.2">
      <c r="A828" s="72">
        <v>36864</v>
      </c>
      <c r="B828" s="73">
        <v>10463.65</v>
      </c>
    </row>
    <row r="829" spans="1:2" x14ac:dyDescent="0.2">
      <c r="A829" s="72">
        <v>36865</v>
      </c>
      <c r="B829" s="73">
        <v>10616.46</v>
      </c>
    </row>
    <row r="830" spans="1:2" x14ac:dyDescent="0.2">
      <c r="A830" s="72">
        <v>36866</v>
      </c>
      <c r="B830" s="73">
        <v>10645.47</v>
      </c>
    </row>
    <row r="831" spans="1:2" x14ac:dyDescent="0.2">
      <c r="A831" s="72">
        <v>36867</v>
      </c>
      <c r="B831" s="73">
        <v>10656</v>
      </c>
    </row>
    <row r="832" spans="1:2" x14ac:dyDescent="0.2">
      <c r="A832" s="72">
        <v>36868</v>
      </c>
      <c r="B832" s="73">
        <v>10656</v>
      </c>
    </row>
    <row r="833" spans="1:2" x14ac:dyDescent="0.2">
      <c r="A833" s="72">
        <v>36871</v>
      </c>
      <c r="B833" s="73">
        <v>10864.43</v>
      </c>
    </row>
    <row r="834" spans="1:2" x14ac:dyDescent="0.2">
      <c r="A834" s="72">
        <v>36872</v>
      </c>
      <c r="B834" s="73">
        <v>10800.65</v>
      </c>
    </row>
    <row r="835" spans="1:2" x14ac:dyDescent="0.2">
      <c r="A835" s="72">
        <v>36873</v>
      </c>
      <c r="B835" s="73">
        <v>10881.93</v>
      </c>
    </row>
    <row r="836" spans="1:2" x14ac:dyDescent="0.2">
      <c r="A836" s="72">
        <v>36874</v>
      </c>
      <c r="B836" s="73">
        <v>10719.2</v>
      </c>
    </row>
    <row r="837" spans="1:2" x14ac:dyDescent="0.2">
      <c r="A837" s="72">
        <v>36875</v>
      </c>
      <c r="B837" s="73">
        <v>10667.51</v>
      </c>
    </row>
    <row r="838" spans="1:2" x14ac:dyDescent="0.2">
      <c r="A838" s="72">
        <v>36878</v>
      </c>
      <c r="B838" s="73">
        <v>10640.85</v>
      </c>
    </row>
    <row r="839" spans="1:2" x14ac:dyDescent="0.2">
      <c r="A839" s="72">
        <v>36879</v>
      </c>
      <c r="B839" s="73">
        <v>10775.2</v>
      </c>
    </row>
    <row r="840" spans="1:2" x14ac:dyDescent="0.2">
      <c r="A840" s="72">
        <v>36880</v>
      </c>
      <c r="B840" s="73">
        <v>10536.13</v>
      </c>
    </row>
    <row r="841" spans="1:2" x14ac:dyDescent="0.2">
      <c r="A841" s="72">
        <v>36881</v>
      </c>
      <c r="B841" s="73">
        <v>10433.39</v>
      </c>
    </row>
    <row r="842" spans="1:2" x14ac:dyDescent="0.2">
      <c r="A842" s="72">
        <v>36882</v>
      </c>
      <c r="B842" s="73">
        <v>10477.39</v>
      </c>
    </row>
    <row r="843" spans="1:2" x14ac:dyDescent="0.2">
      <c r="A843" s="72">
        <v>36885</v>
      </c>
      <c r="B843" s="73">
        <v>10477.39</v>
      </c>
    </row>
    <row r="844" spans="1:2" x14ac:dyDescent="0.2">
      <c r="A844" s="72">
        <v>36886</v>
      </c>
      <c r="B844" s="73">
        <v>10477.39</v>
      </c>
    </row>
    <row r="845" spans="1:2" x14ac:dyDescent="0.2">
      <c r="A845" s="72">
        <v>36887</v>
      </c>
      <c r="B845" s="73">
        <v>10442.549999999999</v>
      </c>
    </row>
    <row r="846" spans="1:2" x14ac:dyDescent="0.2">
      <c r="A846" s="72">
        <v>36888</v>
      </c>
      <c r="B846" s="73">
        <v>10327.4</v>
      </c>
    </row>
    <row r="847" spans="1:2" x14ac:dyDescent="0.2">
      <c r="A847" s="72">
        <v>36889</v>
      </c>
      <c r="B847" s="73">
        <v>10404.09</v>
      </c>
    </row>
    <row r="848" spans="1:2" x14ac:dyDescent="0.2">
      <c r="A848" s="72">
        <v>36892</v>
      </c>
      <c r="B848" s="73">
        <v>10404.09</v>
      </c>
    </row>
    <row r="849" spans="1:2" x14ac:dyDescent="0.2">
      <c r="A849" s="72">
        <v>36893</v>
      </c>
      <c r="B849" s="73">
        <v>10371.31</v>
      </c>
    </row>
    <row r="850" spans="1:2" x14ac:dyDescent="0.2">
      <c r="A850" s="72">
        <v>36894</v>
      </c>
      <c r="B850" s="73">
        <v>10287.15</v>
      </c>
    </row>
    <row r="851" spans="1:2" x14ac:dyDescent="0.2">
      <c r="A851" s="72">
        <v>36895</v>
      </c>
      <c r="B851" s="73">
        <v>10530.49</v>
      </c>
    </row>
    <row r="852" spans="1:2" x14ac:dyDescent="0.2">
      <c r="A852" s="72">
        <v>36896</v>
      </c>
      <c r="B852" s="73">
        <v>10550.62</v>
      </c>
    </row>
    <row r="853" spans="1:2" x14ac:dyDescent="0.2">
      <c r="A853" s="72">
        <v>36899</v>
      </c>
      <c r="B853" s="73">
        <v>10413.58</v>
      </c>
    </row>
    <row r="854" spans="1:2" x14ac:dyDescent="0.2">
      <c r="A854" s="72">
        <v>36900</v>
      </c>
      <c r="B854" s="73">
        <v>10379.719999999999</v>
      </c>
    </row>
    <row r="855" spans="1:2" x14ac:dyDescent="0.2">
      <c r="A855" s="72">
        <v>36901</v>
      </c>
      <c r="B855" s="73">
        <v>10379.719999999999</v>
      </c>
    </row>
    <row r="856" spans="1:2" x14ac:dyDescent="0.2">
      <c r="A856" s="72">
        <v>36902</v>
      </c>
      <c r="B856" s="73">
        <v>10714.67</v>
      </c>
    </row>
    <row r="857" spans="1:2" x14ac:dyDescent="0.2">
      <c r="A857" s="72">
        <v>36903</v>
      </c>
      <c r="B857" s="73">
        <v>10911.56</v>
      </c>
    </row>
    <row r="858" spans="1:2" x14ac:dyDescent="0.2">
      <c r="A858" s="72">
        <v>36906</v>
      </c>
      <c r="B858" s="73">
        <v>10986.23</v>
      </c>
    </row>
    <row r="859" spans="1:2" x14ac:dyDescent="0.2">
      <c r="A859" s="72">
        <v>36907</v>
      </c>
      <c r="B859" s="73">
        <v>10779.66</v>
      </c>
    </row>
    <row r="860" spans="1:2" x14ac:dyDescent="0.2">
      <c r="A860" s="72">
        <v>36908</v>
      </c>
      <c r="B860" s="73">
        <v>11020.24</v>
      </c>
    </row>
    <row r="861" spans="1:2" x14ac:dyDescent="0.2">
      <c r="A861" s="72">
        <v>36909</v>
      </c>
      <c r="B861" s="73">
        <v>11044.88</v>
      </c>
    </row>
    <row r="862" spans="1:2" x14ac:dyDescent="0.2">
      <c r="A862" s="72">
        <v>36910</v>
      </c>
      <c r="B862" s="73">
        <v>11016.24</v>
      </c>
    </row>
    <row r="863" spans="1:2" x14ac:dyDescent="0.2">
      <c r="A863" s="72">
        <v>36913</v>
      </c>
      <c r="B863" s="73">
        <v>10962.69</v>
      </c>
    </row>
    <row r="864" spans="1:2" x14ac:dyDescent="0.2">
      <c r="A864" s="72">
        <v>36914</v>
      </c>
      <c r="B864" s="73">
        <v>10893.01</v>
      </c>
    </row>
    <row r="865" spans="1:2" x14ac:dyDescent="0.2">
      <c r="A865" s="72">
        <v>36915</v>
      </c>
      <c r="B865" s="73">
        <v>10893.01</v>
      </c>
    </row>
    <row r="866" spans="1:2" x14ac:dyDescent="0.2">
      <c r="A866" s="72">
        <v>36916</v>
      </c>
      <c r="B866" s="73">
        <v>11059.71</v>
      </c>
    </row>
    <row r="867" spans="1:2" x14ac:dyDescent="0.2">
      <c r="A867" s="72">
        <v>36917</v>
      </c>
      <c r="B867" s="73">
        <v>11059.71</v>
      </c>
    </row>
    <row r="868" spans="1:2" x14ac:dyDescent="0.2">
      <c r="A868" s="72">
        <v>36920</v>
      </c>
      <c r="B868" s="73">
        <v>11077.07</v>
      </c>
    </row>
    <row r="869" spans="1:2" x14ac:dyDescent="0.2">
      <c r="A869" s="72">
        <v>36921</v>
      </c>
      <c r="B869" s="73">
        <v>11155.31</v>
      </c>
    </row>
    <row r="870" spans="1:2" x14ac:dyDescent="0.2">
      <c r="A870" s="72">
        <v>36922</v>
      </c>
      <c r="B870" s="73">
        <v>11194.37</v>
      </c>
    </row>
    <row r="871" spans="1:2" x14ac:dyDescent="0.2">
      <c r="A871" s="72">
        <v>36923</v>
      </c>
      <c r="B871" s="73">
        <v>11151.54</v>
      </c>
    </row>
    <row r="872" spans="1:2" x14ac:dyDescent="0.2">
      <c r="A872" s="72">
        <v>36924</v>
      </c>
      <c r="B872" s="73">
        <v>11112.43</v>
      </c>
    </row>
    <row r="873" spans="1:2" x14ac:dyDescent="0.2">
      <c r="A873" s="72">
        <v>36927</v>
      </c>
      <c r="B873" s="73">
        <v>10979.98</v>
      </c>
    </row>
    <row r="874" spans="1:2" x14ac:dyDescent="0.2">
      <c r="A874" s="72">
        <v>36928</v>
      </c>
      <c r="B874" s="73">
        <v>11099.27</v>
      </c>
    </row>
    <row r="875" spans="1:2" x14ac:dyDescent="0.2">
      <c r="A875" s="72">
        <v>36929</v>
      </c>
      <c r="B875" s="73">
        <v>11008.39</v>
      </c>
    </row>
    <row r="876" spans="1:2" x14ac:dyDescent="0.2">
      <c r="A876" s="72">
        <v>36930</v>
      </c>
      <c r="B876" s="73">
        <v>10911.41</v>
      </c>
    </row>
    <row r="877" spans="1:2" x14ac:dyDescent="0.2">
      <c r="A877" s="72">
        <v>36931</v>
      </c>
      <c r="B877" s="73">
        <v>10706.37</v>
      </c>
    </row>
    <row r="878" spans="1:2" x14ac:dyDescent="0.2">
      <c r="A878" s="72">
        <v>36934</v>
      </c>
      <c r="B878" s="73">
        <v>10795.37</v>
      </c>
    </row>
    <row r="879" spans="1:2" x14ac:dyDescent="0.2">
      <c r="A879" s="72">
        <v>36935</v>
      </c>
      <c r="B879" s="73">
        <v>10813.61</v>
      </c>
    </row>
    <row r="880" spans="1:2" x14ac:dyDescent="0.2">
      <c r="A880" s="72">
        <v>36936</v>
      </c>
      <c r="B880" s="73">
        <v>10716.1</v>
      </c>
    </row>
    <row r="881" spans="1:2" x14ac:dyDescent="0.2">
      <c r="A881" s="72">
        <v>36937</v>
      </c>
      <c r="B881" s="73">
        <v>10746.02</v>
      </c>
    </row>
    <row r="882" spans="1:2" x14ac:dyDescent="0.2">
      <c r="A882" s="72">
        <v>36938</v>
      </c>
      <c r="B882" s="73">
        <v>10600.04</v>
      </c>
    </row>
    <row r="883" spans="1:2" x14ac:dyDescent="0.2">
      <c r="A883" s="72">
        <v>36941</v>
      </c>
      <c r="B883" s="73">
        <v>10513.66</v>
      </c>
    </row>
    <row r="884" spans="1:2" x14ac:dyDescent="0.2">
      <c r="A884" s="72">
        <v>36942</v>
      </c>
      <c r="B884" s="73">
        <v>10572.99</v>
      </c>
    </row>
    <row r="885" spans="1:2" x14ac:dyDescent="0.2">
      <c r="A885" s="72">
        <v>36943</v>
      </c>
      <c r="B885" s="73">
        <v>10493.85</v>
      </c>
    </row>
    <row r="886" spans="1:2" x14ac:dyDescent="0.2">
      <c r="A886" s="72">
        <v>36944</v>
      </c>
      <c r="B886" s="73">
        <v>10402.44</v>
      </c>
    </row>
    <row r="887" spans="1:2" x14ac:dyDescent="0.2">
      <c r="A887" s="72">
        <v>36945</v>
      </c>
      <c r="B887" s="73">
        <v>10339.379999999999</v>
      </c>
    </row>
    <row r="888" spans="1:2" x14ac:dyDescent="0.2">
      <c r="A888" s="72">
        <v>36948</v>
      </c>
      <c r="B888" s="73">
        <v>10394.65</v>
      </c>
    </row>
    <row r="889" spans="1:2" x14ac:dyDescent="0.2">
      <c r="A889" s="72">
        <v>36949</v>
      </c>
      <c r="B889" s="73">
        <v>10394.65</v>
      </c>
    </row>
    <row r="890" spans="1:2" x14ac:dyDescent="0.2">
      <c r="A890" s="72">
        <v>36950</v>
      </c>
      <c r="B890" s="73">
        <v>10459.51</v>
      </c>
    </row>
    <row r="891" spans="1:2" x14ac:dyDescent="0.2">
      <c r="A891" s="72">
        <v>36951</v>
      </c>
      <c r="B891" s="73">
        <v>10430.780000000001</v>
      </c>
    </row>
    <row r="892" spans="1:2" x14ac:dyDescent="0.2">
      <c r="A892" s="72">
        <v>36952</v>
      </c>
      <c r="B892" s="73">
        <v>10395.879999999999</v>
      </c>
    </row>
    <row r="893" spans="1:2" x14ac:dyDescent="0.2">
      <c r="A893" s="72">
        <v>36955</v>
      </c>
      <c r="B893" s="73">
        <v>10541.79</v>
      </c>
    </row>
    <row r="894" spans="1:2" x14ac:dyDescent="0.2">
      <c r="A894" s="72">
        <v>36956</v>
      </c>
      <c r="B894" s="73">
        <v>10629.13</v>
      </c>
    </row>
    <row r="895" spans="1:2" x14ac:dyDescent="0.2">
      <c r="A895" s="72">
        <v>36957</v>
      </c>
      <c r="B895" s="73">
        <v>10672.55</v>
      </c>
    </row>
    <row r="896" spans="1:2" x14ac:dyDescent="0.2">
      <c r="A896" s="72">
        <v>36958</v>
      </c>
      <c r="B896" s="73">
        <v>10632.59</v>
      </c>
    </row>
    <row r="897" spans="1:2" x14ac:dyDescent="0.2">
      <c r="A897" s="72">
        <v>36959</v>
      </c>
      <c r="B897" s="73">
        <v>10464.31</v>
      </c>
    </row>
    <row r="898" spans="1:2" x14ac:dyDescent="0.2">
      <c r="A898" s="72">
        <v>36962</v>
      </c>
      <c r="B898" s="73">
        <v>10340.379999999999</v>
      </c>
    </row>
    <row r="899" spans="1:2" x14ac:dyDescent="0.2">
      <c r="A899" s="72">
        <v>36963</v>
      </c>
      <c r="B899" s="73">
        <v>10397.049999999999</v>
      </c>
    </row>
    <row r="900" spans="1:2" x14ac:dyDescent="0.2">
      <c r="A900" s="72">
        <v>36964</v>
      </c>
      <c r="B900" s="73">
        <v>10222.969999999999</v>
      </c>
    </row>
    <row r="901" spans="1:2" x14ac:dyDescent="0.2">
      <c r="A901" s="72">
        <v>36965</v>
      </c>
      <c r="B901" s="73">
        <v>10220.129999999999</v>
      </c>
    </row>
    <row r="902" spans="1:2" x14ac:dyDescent="0.2">
      <c r="A902" s="72">
        <v>36966</v>
      </c>
      <c r="B902" s="73">
        <v>10016.73</v>
      </c>
    </row>
    <row r="903" spans="1:2" x14ac:dyDescent="0.2">
      <c r="A903" s="72">
        <v>36969</v>
      </c>
      <c r="B903" s="73">
        <v>9938.9699999999993</v>
      </c>
    </row>
    <row r="904" spans="1:2" x14ac:dyDescent="0.2">
      <c r="A904" s="72">
        <v>36970</v>
      </c>
      <c r="B904" s="73">
        <v>9973.23</v>
      </c>
    </row>
    <row r="905" spans="1:2" x14ac:dyDescent="0.2">
      <c r="A905" s="72">
        <v>36971</v>
      </c>
      <c r="B905" s="73">
        <v>9794.6</v>
      </c>
    </row>
    <row r="906" spans="1:2" x14ac:dyDescent="0.2">
      <c r="A906" s="72">
        <v>36972</v>
      </c>
      <c r="B906" s="73">
        <v>9514.66</v>
      </c>
    </row>
    <row r="907" spans="1:2" x14ac:dyDescent="0.2">
      <c r="A907" s="72">
        <v>36973</v>
      </c>
      <c r="B907" s="73">
        <v>9689.34</v>
      </c>
    </row>
    <row r="908" spans="1:2" x14ac:dyDescent="0.2">
      <c r="A908" s="72">
        <v>36976</v>
      </c>
      <c r="B908" s="73">
        <v>9767.1200000000008</v>
      </c>
    </row>
    <row r="909" spans="1:2" x14ac:dyDescent="0.2">
      <c r="A909" s="72">
        <v>36977</v>
      </c>
      <c r="B909" s="73">
        <v>9755.84</v>
      </c>
    </row>
    <row r="910" spans="1:2" x14ac:dyDescent="0.2">
      <c r="A910" s="72">
        <v>36978</v>
      </c>
      <c r="B910" s="73">
        <v>9793.86</v>
      </c>
    </row>
    <row r="911" spans="1:2" x14ac:dyDescent="0.2">
      <c r="A911" s="72">
        <v>36979</v>
      </c>
      <c r="B911" s="73">
        <v>9823.42</v>
      </c>
    </row>
    <row r="912" spans="1:2" x14ac:dyDescent="0.2">
      <c r="A912" s="72">
        <v>36980</v>
      </c>
      <c r="B912" s="73">
        <v>9826.8799999999992</v>
      </c>
    </row>
    <row r="913" spans="1:2" x14ac:dyDescent="0.2">
      <c r="A913" s="72">
        <v>36983</v>
      </c>
      <c r="B913" s="73">
        <v>9743.6299999999992</v>
      </c>
    </row>
    <row r="914" spans="1:2" x14ac:dyDescent="0.2">
      <c r="A914" s="72">
        <v>36984</v>
      </c>
      <c r="B914" s="73">
        <v>9586.06</v>
      </c>
    </row>
    <row r="915" spans="1:2" x14ac:dyDescent="0.2">
      <c r="A915" s="72">
        <v>36985</v>
      </c>
      <c r="B915" s="73">
        <v>9732.6</v>
      </c>
    </row>
    <row r="916" spans="1:2" x14ac:dyDescent="0.2">
      <c r="A916" s="72">
        <v>36986</v>
      </c>
      <c r="B916" s="73">
        <v>9905.48</v>
      </c>
    </row>
    <row r="917" spans="1:2" x14ac:dyDescent="0.2">
      <c r="A917" s="72">
        <v>36987</v>
      </c>
      <c r="B917" s="73">
        <v>9841.39</v>
      </c>
    </row>
    <row r="918" spans="1:2" x14ac:dyDescent="0.2">
      <c r="A918" s="72">
        <v>36990</v>
      </c>
      <c r="B918" s="73">
        <v>9933.41</v>
      </c>
    </row>
    <row r="919" spans="1:2" x14ac:dyDescent="0.2">
      <c r="A919" s="72">
        <v>36991</v>
      </c>
      <c r="B919" s="73">
        <v>10030.43</v>
      </c>
    </row>
    <row r="920" spans="1:2" x14ac:dyDescent="0.2">
      <c r="A920" s="72">
        <v>36992</v>
      </c>
      <c r="B920" s="73">
        <v>10014.129999999999</v>
      </c>
    </row>
    <row r="921" spans="1:2" x14ac:dyDescent="0.2">
      <c r="A921" s="72">
        <v>36993</v>
      </c>
      <c r="B921" s="73">
        <v>9971.06</v>
      </c>
    </row>
    <row r="922" spans="1:2" x14ac:dyDescent="0.2">
      <c r="A922" s="72">
        <v>36994</v>
      </c>
      <c r="B922" s="73">
        <v>9971.06</v>
      </c>
    </row>
    <row r="923" spans="1:2" x14ac:dyDescent="0.2">
      <c r="A923" s="72">
        <v>36997</v>
      </c>
      <c r="B923" s="73">
        <v>9971.06</v>
      </c>
    </row>
    <row r="924" spans="1:2" x14ac:dyDescent="0.2">
      <c r="A924" s="72">
        <v>36998</v>
      </c>
      <c r="B924" s="73">
        <v>9946.5400000000009</v>
      </c>
    </row>
    <row r="925" spans="1:2" x14ac:dyDescent="0.2">
      <c r="A925" s="72">
        <v>36999</v>
      </c>
      <c r="B925" s="73">
        <v>10108.33</v>
      </c>
    </row>
    <row r="926" spans="1:2" x14ac:dyDescent="0.2">
      <c r="A926" s="72">
        <v>37000</v>
      </c>
      <c r="B926" s="73">
        <v>10025.52</v>
      </c>
    </row>
    <row r="927" spans="1:2" x14ac:dyDescent="0.2">
      <c r="A927" s="72">
        <v>37001</v>
      </c>
      <c r="B927" s="73">
        <v>9899.81</v>
      </c>
    </row>
    <row r="928" spans="1:2" x14ac:dyDescent="0.2">
      <c r="A928" s="72">
        <v>37004</v>
      </c>
      <c r="B928" s="73">
        <v>9616.75</v>
      </c>
    </row>
    <row r="929" spans="1:2" x14ac:dyDescent="0.2">
      <c r="A929" s="72">
        <v>37005</v>
      </c>
      <c r="B929" s="73">
        <v>9597.44</v>
      </c>
    </row>
    <row r="930" spans="1:2" x14ac:dyDescent="0.2">
      <c r="A930" s="72">
        <v>37006</v>
      </c>
      <c r="B930" s="73">
        <v>9597.44</v>
      </c>
    </row>
    <row r="931" spans="1:2" x14ac:dyDescent="0.2">
      <c r="A931" s="72">
        <v>37007</v>
      </c>
      <c r="B931" s="73">
        <v>9639.9500000000007</v>
      </c>
    </row>
    <row r="932" spans="1:2" x14ac:dyDescent="0.2">
      <c r="A932" s="72">
        <v>37008</v>
      </c>
      <c r="B932" s="73">
        <v>9601.8700000000008</v>
      </c>
    </row>
    <row r="933" spans="1:2" x14ac:dyDescent="0.2">
      <c r="A933" s="72">
        <v>37011</v>
      </c>
      <c r="B933" s="73">
        <v>9759.7099999999991</v>
      </c>
    </row>
    <row r="934" spans="1:2" x14ac:dyDescent="0.2">
      <c r="A934" s="72">
        <v>37012</v>
      </c>
      <c r="B934" s="73">
        <v>9759.7099999999991</v>
      </c>
    </row>
    <row r="935" spans="1:2" x14ac:dyDescent="0.2">
      <c r="A935" s="72">
        <v>37013</v>
      </c>
      <c r="B935" s="73">
        <v>9744.16</v>
      </c>
    </row>
    <row r="936" spans="1:2" x14ac:dyDescent="0.2">
      <c r="A936" s="72">
        <v>37014</v>
      </c>
      <c r="B936" s="73">
        <v>9640.7800000000007</v>
      </c>
    </row>
    <row r="937" spans="1:2" x14ac:dyDescent="0.2">
      <c r="A937" s="72">
        <v>37015</v>
      </c>
      <c r="B937" s="73">
        <v>9699.76</v>
      </c>
    </row>
    <row r="938" spans="1:2" x14ac:dyDescent="0.2">
      <c r="A938" s="72">
        <v>37018</v>
      </c>
      <c r="B938" s="73">
        <v>9699.76</v>
      </c>
    </row>
    <row r="939" spans="1:2" x14ac:dyDescent="0.2">
      <c r="A939" s="72">
        <v>37019</v>
      </c>
      <c r="B939" s="73">
        <v>9660.19</v>
      </c>
    </row>
    <row r="940" spans="1:2" x14ac:dyDescent="0.2">
      <c r="A940" s="72">
        <v>37020</v>
      </c>
      <c r="B940" s="73">
        <v>9607.6</v>
      </c>
    </row>
    <row r="941" spans="1:2" x14ac:dyDescent="0.2">
      <c r="A941" s="72">
        <v>37021</v>
      </c>
      <c r="B941" s="73">
        <v>9683.98</v>
      </c>
    </row>
    <row r="942" spans="1:2" x14ac:dyDescent="0.2">
      <c r="A942" s="72">
        <v>37022</v>
      </c>
      <c r="B942" s="73">
        <v>9639.84</v>
      </c>
    </row>
    <row r="943" spans="1:2" x14ac:dyDescent="0.2">
      <c r="A943" s="72">
        <v>37025</v>
      </c>
      <c r="B943" s="73">
        <v>9569.43</v>
      </c>
    </row>
    <row r="944" spans="1:2" x14ac:dyDescent="0.2">
      <c r="A944" s="72">
        <v>37026</v>
      </c>
      <c r="B944" s="73">
        <v>9670.99</v>
      </c>
    </row>
    <row r="945" spans="1:2" x14ac:dyDescent="0.2">
      <c r="A945" s="72">
        <v>37027</v>
      </c>
      <c r="B945" s="73">
        <v>9620.52</v>
      </c>
    </row>
    <row r="946" spans="1:2" x14ac:dyDescent="0.2">
      <c r="A946" s="72">
        <v>37028</v>
      </c>
      <c r="B946" s="73">
        <v>9590.2000000000007</v>
      </c>
    </row>
    <row r="947" spans="1:2" x14ac:dyDescent="0.2">
      <c r="A947" s="72">
        <v>37029</v>
      </c>
      <c r="B947" s="73">
        <v>9504.8799999999992</v>
      </c>
    </row>
    <row r="948" spans="1:2" x14ac:dyDescent="0.2">
      <c r="A948" s="72">
        <v>37032</v>
      </c>
      <c r="B948" s="73">
        <v>9400.2199999999993</v>
      </c>
    </row>
    <row r="949" spans="1:2" x14ac:dyDescent="0.2">
      <c r="A949" s="72">
        <v>37033</v>
      </c>
      <c r="B949" s="73">
        <v>9222.14</v>
      </c>
    </row>
    <row r="950" spans="1:2" x14ac:dyDescent="0.2">
      <c r="A950" s="72">
        <v>37034</v>
      </c>
      <c r="B950" s="73">
        <v>9127.5</v>
      </c>
    </row>
    <row r="951" spans="1:2" x14ac:dyDescent="0.2">
      <c r="A951" s="72">
        <v>37035</v>
      </c>
      <c r="B951" s="73">
        <v>9117.7800000000007</v>
      </c>
    </row>
    <row r="952" spans="1:2" x14ac:dyDescent="0.2">
      <c r="A952" s="72">
        <v>37036</v>
      </c>
      <c r="B952" s="73">
        <v>9205.84</v>
      </c>
    </row>
    <row r="953" spans="1:2" x14ac:dyDescent="0.2">
      <c r="A953" s="72">
        <v>37039</v>
      </c>
      <c r="B953" s="73">
        <v>9223.39</v>
      </c>
    </row>
    <row r="954" spans="1:2" x14ac:dyDescent="0.2">
      <c r="A954" s="72">
        <v>37040</v>
      </c>
      <c r="B954" s="73">
        <v>9175.68</v>
      </c>
    </row>
    <row r="955" spans="1:2" x14ac:dyDescent="0.2">
      <c r="A955" s="72">
        <v>37041</v>
      </c>
      <c r="B955" s="73">
        <v>9143.91</v>
      </c>
    </row>
    <row r="956" spans="1:2" x14ac:dyDescent="0.2">
      <c r="A956" s="72">
        <v>37042</v>
      </c>
      <c r="B956" s="73">
        <v>9094.25</v>
      </c>
    </row>
    <row r="957" spans="1:2" x14ac:dyDescent="0.2">
      <c r="A957" s="72">
        <v>37043</v>
      </c>
      <c r="B957" s="73">
        <v>9056.82</v>
      </c>
    </row>
    <row r="958" spans="1:2" x14ac:dyDescent="0.2">
      <c r="A958" s="72">
        <v>37046</v>
      </c>
      <c r="B958" s="73">
        <v>9046.07</v>
      </c>
    </row>
    <row r="959" spans="1:2" x14ac:dyDescent="0.2">
      <c r="A959" s="72">
        <v>37047</v>
      </c>
      <c r="B959" s="73">
        <v>9032.8799999999992</v>
      </c>
    </row>
    <row r="960" spans="1:2" x14ac:dyDescent="0.2">
      <c r="A960" s="72">
        <v>37048</v>
      </c>
      <c r="B960" s="73">
        <v>8994.75</v>
      </c>
    </row>
    <row r="961" spans="1:2" x14ac:dyDescent="0.2">
      <c r="A961" s="72">
        <v>37049</v>
      </c>
      <c r="B961" s="73">
        <v>8888.8799999999992</v>
      </c>
    </row>
    <row r="962" spans="1:2" x14ac:dyDescent="0.2">
      <c r="A962" s="72">
        <v>37050</v>
      </c>
      <c r="B962" s="73">
        <v>8867.8799999999992</v>
      </c>
    </row>
    <row r="963" spans="1:2" x14ac:dyDescent="0.2">
      <c r="A963" s="72">
        <v>37053</v>
      </c>
      <c r="B963" s="73">
        <v>8727.89</v>
      </c>
    </row>
    <row r="964" spans="1:2" x14ac:dyDescent="0.2">
      <c r="A964" s="72">
        <v>37054</v>
      </c>
      <c r="B964" s="73">
        <v>8570.76</v>
      </c>
    </row>
    <row r="965" spans="1:2" x14ac:dyDescent="0.2">
      <c r="A965" s="72">
        <v>37055</v>
      </c>
      <c r="B965" s="73">
        <v>8570.76</v>
      </c>
    </row>
    <row r="966" spans="1:2" x14ac:dyDescent="0.2">
      <c r="A966" s="72">
        <v>37056</v>
      </c>
      <c r="B966" s="73">
        <v>8570.76</v>
      </c>
    </row>
    <row r="967" spans="1:2" x14ac:dyDescent="0.2">
      <c r="A967" s="72">
        <v>37057</v>
      </c>
      <c r="B967" s="73">
        <v>8492.06</v>
      </c>
    </row>
    <row r="968" spans="1:2" x14ac:dyDescent="0.2">
      <c r="A968" s="72">
        <v>37060</v>
      </c>
      <c r="B968" s="73">
        <v>8269.8700000000008</v>
      </c>
    </row>
    <row r="969" spans="1:2" x14ac:dyDescent="0.2">
      <c r="A969" s="72">
        <v>37061</v>
      </c>
      <c r="B969" s="73">
        <v>8224.1200000000008</v>
      </c>
    </row>
    <row r="970" spans="1:2" x14ac:dyDescent="0.2">
      <c r="A970" s="72">
        <v>37062</v>
      </c>
      <c r="B970" s="73">
        <v>8035.62</v>
      </c>
    </row>
    <row r="971" spans="1:2" x14ac:dyDescent="0.2">
      <c r="A971" s="72">
        <v>37063</v>
      </c>
      <c r="B971" s="73">
        <v>8027.85</v>
      </c>
    </row>
    <row r="972" spans="1:2" x14ac:dyDescent="0.2">
      <c r="A972" s="72">
        <v>37064</v>
      </c>
      <c r="B972" s="73">
        <v>8170.91</v>
      </c>
    </row>
    <row r="973" spans="1:2" x14ac:dyDescent="0.2">
      <c r="A973" s="72">
        <v>37067</v>
      </c>
      <c r="B973" s="73">
        <v>8280.42</v>
      </c>
    </row>
    <row r="974" spans="1:2" x14ac:dyDescent="0.2">
      <c r="A974" s="72">
        <v>37068</v>
      </c>
      <c r="B974" s="73">
        <v>8129.49</v>
      </c>
    </row>
    <row r="975" spans="1:2" x14ac:dyDescent="0.2">
      <c r="A975" s="72">
        <v>37069</v>
      </c>
      <c r="B975" s="73">
        <v>8080.23</v>
      </c>
    </row>
    <row r="976" spans="1:2" x14ac:dyDescent="0.2">
      <c r="A976" s="72">
        <v>37070</v>
      </c>
      <c r="B976" s="73">
        <v>8226.73</v>
      </c>
    </row>
    <row r="977" spans="1:2" x14ac:dyDescent="0.2">
      <c r="A977" s="72">
        <v>37071</v>
      </c>
      <c r="B977" s="73">
        <v>8274.44</v>
      </c>
    </row>
    <row r="978" spans="1:2" x14ac:dyDescent="0.2">
      <c r="A978" s="72">
        <v>37074</v>
      </c>
      <c r="B978" s="73">
        <v>8271.7000000000007</v>
      </c>
    </row>
    <row r="979" spans="1:2" x14ac:dyDescent="0.2">
      <c r="A979" s="72">
        <v>37075</v>
      </c>
      <c r="B979" s="73">
        <v>8384.8700000000008</v>
      </c>
    </row>
    <row r="980" spans="1:2" x14ac:dyDescent="0.2">
      <c r="A980" s="72">
        <v>37076</v>
      </c>
      <c r="B980" s="73">
        <v>8375.73</v>
      </c>
    </row>
    <row r="981" spans="1:2" x14ac:dyDescent="0.2">
      <c r="A981" s="72">
        <v>37077</v>
      </c>
      <c r="B981" s="73">
        <v>8334.11</v>
      </c>
    </row>
    <row r="982" spans="1:2" x14ac:dyDescent="0.2">
      <c r="A982" s="72">
        <v>37078</v>
      </c>
      <c r="B982" s="73">
        <v>8128.38</v>
      </c>
    </row>
    <row r="983" spans="1:2" x14ac:dyDescent="0.2">
      <c r="A983" s="72">
        <v>37081</v>
      </c>
      <c r="B983" s="73">
        <v>8054.25</v>
      </c>
    </row>
    <row r="984" spans="1:2" x14ac:dyDescent="0.2">
      <c r="A984" s="72">
        <v>37082</v>
      </c>
      <c r="B984" s="73">
        <v>8065.1</v>
      </c>
    </row>
    <row r="985" spans="1:2" x14ac:dyDescent="0.2">
      <c r="A985" s="72">
        <v>37083</v>
      </c>
      <c r="B985" s="73">
        <v>7908.03</v>
      </c>
    </row>
    <row r="986" spans="1:2" x14ac:dyDescent="0.2">
      <c r="A986" s="72">
        <v>37084</v>
      </c>
      <c r="B986" s="73">
        <v>7917.95</v>
      </c>
    </row>
    <row r="987" spans="1:2" x14ac:dyDescent="0.2">
      <c r="A987" s="72">
        <v>37085</v>
      </c>
      <c r="B987" s="73">
        <v>7917.95</v>
      </c>
    </row>
    <row r="988" spans="1:2" x14ac:dyDescent="0.2">
      <c r="A988" s="72">
        <v>37088</v>
      </c>
      <c r="B988" s="73">
        <v>7929.17</v>
      </c>
    </row>
    <row r="989" spans="1:2" x14ac:dyDescent="0.2">
      <c r="A989" s="72">
        <v>37089</v>
      </c>
      <c r="B989" s="73">
        <v>7904.83</v>
      </c>
    </row>
    <row r="990" spans="1:2" x14ac:dyDescent="0.2">
      <c r="A990" s="72">
        <v>37090</v>
      </c>
      <c r="B990" s="73">
        <v>7919.87</v>
      </c>
    </row>
    <row r="991" spans="1:2" x14ac:dyDescent="0.2">
      <c r="A991" s="72">
        <v>37091</v>
      </c>
      <c r="B991" s="73">
        <v>8083.17</v>
      </c>
    </row>
    <row r="992" spans="1:2" x14ac:dyDescent="0.2">
      <c r="A992" s="72">
        <v>37092</v>
      </c>
      <c r="B992" s="73">
        <v>7992.31</v>
      </c>
    </row>
    <row r="993" spans="1:2" x14ac:dyDescent="0.2">
      <c r="A993" s="72">
        <v>37095</v>
      </c>
      <c r="B993" s="73">
        <v>7963.72</v>
      </c>
    </row>
    <row r="994" spans="1:2" x14ac:dyDescent="0.2">
      <c r="A994" s="72">
        <v>37096</v>
      </c>
      <c r="B994" s="73">
        <v>7989.64</v>
      </c>
    </row>
    <row r="995" spans="1:2" x14ac:dyDescent="0.2">
      <c r="A995" s="72">
        <v>37097</v>
      </c>
      <c r="B995" s="73">
        <v>7952.83</v>
      </c>
    </row>
    <row r="996" spans="1:2" x14ac:dyDescent="0.2">
      <c r="A996" s="72">
        <v>37098</v>
      </c>
      <c r="B996" s="73">
        <v>8010.72</v>
      </c>
    </row>
    <row r="997" spans="1:2" x14ac:dyDescent="0.2">
      <c r="A997" s="72">
        <v>37099</v>
      </c>
      <c r="B997" s="73">
        <v>8075.11</v>
      </c>
    </row>
    <row r="998" spans="1:2" x14ac:dyDescent="0.2">
      <c r="A998" s="72">
        <v>37102</v>
      </c>
      <c r="B998" s="73">
        <v>8123.5</v>
      </c>
    </row>
    <row r="999" spans="1:2" x14ac:dyDescent="0.2">
      <c r="A999" s="72">
        <v>37103</v>
      </c>
      <c r="B999" s="73">
        <v>8152.32</v>
      </c>
    </row>
    <row r="1000" spans="1:2" x14ac:dyDescent="0.2">
      <c r="A1000" s="72">
        <v>37104</v>
      </c>
      <c r="B1000" s="73">
        <v>8119.44</v>
      </c>
    </row>
    <row r="1001" spans="1:2" x14ac:dyDescent="0.2">
      <c r="A1001" s="72">
        <v>37105</v>
      </c>
      <c r="B1001" s="73">
        <v>8083.78</v>
      </c>
    </row>
    <row r="1002" spans="1:2" x14ac:dyDescent="0.2">
      <c r="A1002" s="72">
        <v>37106</v>
      </c>
      <c r="B1002" s="73">
        <v>8043.28</v>
      </c>
    </row>
    <row r="1003" spans="1:2" x14ac:dyDescent="0.2">
      <c r="A1003" s="72">
        <v>37109</v>
      </c>
      <c r="B1003" s="73">
        <v>8080.39</v>
      </c>
    </row>
    <row r="1004" spans="1:2" x14ac:dyDescent="0.2">
      <c r="A1004" s="72">
        <v>37110</v>
      </c>
      <c r="B1004" s="73">
        <v>8048.56</v>
      </c>
    </row>
    <row r="1005" spans="1:2" x14ac:dyDescent="0.2">
      <c r="A1005" s="72">
        <v>37111</v>
      </c>
      <c r="B1005" s="73">
        <v>7976.31</v>
      </c>
    </row>
    <row r="1006" spans="1:2" x14ac:dyDescent="0.2">
      <c r="A1006" s="72">
        <v>37112</v>
      </c>
      <c r="B1006" s="73">
        <v>7871.3</v>
      </c>
    </row>
    <row r="1007" spans="1:2" x14ac:dyDescent="0.2">
      <c r="A1007" s="72">
        <v>37113</v>
      </c>
      <c r="B1007" s="73">
        <v>7840.7</v>
      </c>
    </row>
    <row r="1008" spans="1:2" x14ac:dyDescent="0.2">
      <c r="A1008" s="72">
        <v>37116</v>
      </c>
      <c r="B1008" s="73">
        <v>7875.23</v>
      </c>
    </row>
    <row r="1009" spans="1:2" x14ac:dyDescent="0.2">
      <c r="A1009" s="72">
        <v>37117</v>
      </c>
      <c r="B1009" s="73">
        <v>7956.28</v>
      </c>
    </row>
    <row r="1010" spans="1:2" x14ac:dyDescent="0.2">
      <c r="A1010" s="72">
        <v>37118</v>
      </c>
      <c r="B1010" s="73">
        <v>7956.28</v>
      </c>
    </row>
    <row r="1011" spans="1:2" x14ac:dyDescent="0.2">
      <c r="A1011" s="72">
        <v>37119</v>
      </c>
      <c r="B1011" s="73">
        <v>7844.42</v>
      </c>
    </row>
    <row r="1012" spans="1:2" x14ac:dyDescent="0.2">
      <c r="A1012" s="72">
        <v>37120</v>
      </c>
      <c r="B1012" s="73">
        <v>7731.03</v>
      </c>
    </row>
    <row r="1013" spans="1:2" x14ac:dyDescent="0.2">
      <c r="A1013" s="72">
        <v>37123</v>
      </c>
      <c r="B1013" s="73">
        <v>7685.32</v>
      </c>
    </row>
    <row r="1014" spans="1:2" x14ac:dyDescent="0.2">
      <c r="A1014" s="72">
        <v>37124</v>
      </c>
      <c r="B1014" s="73">
        <v>7709.37</v>
      </c>
    </row>
    <row r="1015" spans="1:2" x14ac:dyDescent="0.2">
      <c r="A1015" s="72">
        <v>37125</v>
      </c>
      <c r="B1015" s="73">
        <v>7610.35</v>
      </c>
    </row>
    <row r="1016" spans="1:2" x14ac:dyDescent="0.2">
      <c r="A1016" s="72">
        <v>37126</v>
      </c>
      <c r="B1016" s="73">
        <v>7660.3</v>
      </c>
    </row>
    <row r="1017" spans="1:2" x14ac:dyDescent="0.2">
      <c r="A1017" s="72">
        <v>37127</v>
      </c>
      <c r="B1017" s="73">
        <v>7680.14</v>
      </c>
    </row>
    <row r="1018" spans="1:2" x14ac:dyDescent="0.2">
      <c r="A1018" s="72">
        <v>37130</v>
      </c>
      <c r="B1018" s="73">
        <v>7666.03</v>
      </c>
    </row>
    <row r="1019" spans="1:2" x14ac:dyDescent="0.2">
      <c r="A1019" s="72">
        <v>37131</v>
      </c>
      <c r="B1019" s="73">
        <v>7557.7</v>
      </c>
    </row>
    <row r="1020" spans="1:2" x14ac:dyDescent="0.2">
      <c r="A1020" s="72">
        <v>37132</v>
      </c>
      <c r="B1020" s="73">
        <v>7604.4</v>
      </c>
    </row>
    <row r="1021" spans="1:2" x14ac:dyDescent="0.2">
      <c r="A1021" s="72">
        <v>37133</v>
      </c>
      <c r="B1021" s="73">
        <v>7545.16</v>
      </c>
    </row>
    <row r="1022" spans="1:2" x14ac:dyDescent="0.2">
      <c r="A1022" s="72">
        <v>37134</v>
      </c>
      <c r="B1022" s="73">
        <v>7540.99</v>
      </c>
    </row>
    <row r="1023" spans="1:2" x14ac:dyDescent="0.2">
      <c r="A1023" s="72">
        <v>37137</v>
      </c>
      <c r="B1023" s="73">
        <v>7456.3</v>
      </c>
    </row>
    <row r="1024" spans="1:2" x14ac:dyDescent="0.2">
      <c r="A1024" s="72">
        <v>37138</v>
      </c>
      <c r="B1024" s="73">
        <v>7519.43</v>
      </c>
    </row>
    <row r="1025" spans="1:2" x14ac:dyDescent="0.2">
      <c r="A1025" s="72">
        <v>37139</v>
      </c>
      <c r="B1025" s="73">
        <v>7540.86</v>
      </c>
    </row>
    <row r="1026" spans="1:2" x14ac:dyDescent="0.2">
      <c r="A1026" s="72">
        <v>37140</v>
      </c>
      <c r="B1026" s="73">
        <v>7449.32</v>
      </c>
    </row>
    <row r="1027" spans="1:2" x14ac:dyDescent="0.2">
      <c r="A1027" s="72">
        <v>37141</v>
      </c>
      <c r="B1027" s="73">
        <v>7324.94</v>
      </c>
    </row>
    <row r="1028" spans="1:2" x14ac:dyDescent="0.2">
      <c r="A1028" s="72">
        <v>37144</v>
      </c>
      <c r="B1028" s="73">
        <v>7260.65</v>
      </c>
    </row>
    <row r="1029" spans="1:2" x14ac:dyDescent="0.2">
      <c r="A1029" s="72">
        <v>37145</v>
      </c>
      <c r="B1029" s="73">
        <v>6936.51</v>
      </c>
    </row>
    <row r="1030" spans="1:2" x14ac:dyDescent="0.2">
      <c r="A1030" s="72">
        <v>37146</v>
      </c>
      <c r="B1030" s="73">
        <v>6733.57</v>
      </c>
    </row>
    <row r="1031" spans="1:2" x14ac:dyDescent="0.2">
      <c r="A1031" s="72">
        <v>37147</v>
      </c>
      <c r="B1031" s="73">
        <v>6788.16</v>
      </c>
    </row>
    <row r="1032" spans="1:2" x14ac:dyDescent="0.2">
      <c r="A1032" s="72">
        <v>37148</v>
      </c>
      <c r="B1032" s="73">
        <v>6488.01</v>
      </c>
    </row>
    <row r="1033" spans="1:2" x14ac:dyDescent="0.2">
      <c r="A1033" s="72">
        <v>37151</v>
      </c>
      <c r="B1033" s="73">
        <v>6492.39</v>
      </c>
    </row>
    <row r="1034" spans="1:2" x14ac:dyDescent="0.2">
      <c r="A1034" s="72">
        <v>37152</v>
      </c>
      <c r="B1034" s="73">
        <v>6644.08</v>
      </c>
    </row>
    <row r="1035" spans="1:2" x14ac:dyDescent="0.2">
      <c r="A1035" s="72">
        <v>37153</v>
      </c>
      <c r="B1035" s="73">
        <v>6763.4</v>
      </c>
    </row>
    <row r="1036" spans="1:2" x14ac:dyDescent="0.2">
      <c r="A1036" s="72">
        <v>37154</v>
      </c>
      <c r="B1036" s="73">
        <v>6661.45</v>
      </c>
    </row>
    <row r="1037" spans="1:2" x14ac:dyDescent="0.2">
      <c r="A1037" s="72">
        <v>37155</v>
      </c>
      <c r="B1037" s="73">
        <v>6771.5</v>
      </c>
    </row>
    <row r="1038" spans="1:2" x14ac:dyDescent="0.2">
      <c r="A1038" s="72">
        <v>37158</v>
      </c>
      <c r="B1038" s="73">
        <v>6957.14</v>
      </c>
    </row>
    <row r="1039" spans="1:2" x14ac:dyDescent="0.2">
      <c r="A1039" s="72">
        <v>37159</v>
      </c>
      <c r="B1039" s="73">
        <v>7128.12</v>
      </c>
    </row>
    <row r="1040" spans="1:2" x14ac:dyDescent="0.2">
      <c r="A1040" s="72">
        <v>37160</v>
      </c>
      <c r="B1040" s="73">
        <v>7220.84</v>
      </c>
    </row>
    <row r="1041" spans="1:2" x14ac:dyDescent="0.2">
      <c r="A1041" s="72">
        <v>37161</v>
      </c>
      <c r="B1041" s="73">
        <v>7255.5</v>
      </c>
    </row>
    <row r="1042" spans="1:2" x14ac:dyDescent="0.2">
      <c r="A1042" s="72">
        <v>37162</v>
      </c>
      <c r="B1042" s="73">
        <v>7255.5</v>
      </c>
    </row>
    <row r="1043" spans="1:2" x14ac:dyDescent="0.2">
      <c r="A1043" s="72">
        <v>37165</v>
      </c>
      <c r="B1043" s="73">
        <v>7316.27</v>
      </c>
    </row>
    <row r="1044" spans="1:2" x14ac:dyDescent="0.2">
      <c r="A1044" s="72">
        <v>37166</v>
      </c>
      <c r="B1044" s="73">
        <v>7260.85</v>
      </c>
    </row>
    <row r="1045" spans="1:2" x14ac:dyDescent="0.2">
      <c r="A1045" s="72">
        <v>37167</v>
      </c>
      <c r="B1045" s="73">
        <v>7231.88</v>
      </c>
    </row>
    <row r="1046" spans="1:2" x14ac:dyDescent="0.2">
      <c r="A1046" s="72">
        <v>37168</v>
      </c>
      <c r="B1046" s="73">
        <v>7340.62</v>
      </c>
    </row>
    <row r="1047" spans="1:2" x14ac:dyDescent="0.2">
      <c r="A1047" s="72">
        <v>37169</v>
      </c>
      <c r="B1047" s="73">
        <v>7340.62</v>
      </c>
    </row>
    <row r="1048" spans="1:2" x14ac:dyDescent="0.2">
      <c r="A1048" s="72">
        <v>37172</v>
      </c>
      <c r="B1048" s="73">
        <v>7261.65</v>
      </c>
    </row>
    <row r="1049" spans="1:2" x14ac:dyDescent="0.2">
      <c r="A1049" s="72">
        <v>37173</v>
      </c>
      <c r="B1049" s="73">
        <v>7349.81</v>
      </c>
    </row>
    <row r="1050" spans="1:2" x14ac:dyDescent="0.2">
      <c r="A1050" s="72">
        <v>37174</v>
      </c>
      <c r="B1050" s="73">
        <v>7525.33</v>
      </c>
    </row>
    <row r="1051" spans="1:2" x14ac:dyDescent="0.2">
      <c r="A1051" s="72">
        <v>37175</v>
      </c>
      <c r="B1051" s="73">
        <v>7542.8</v>
      </c>
    </row>
    <row r="1052" spans="1:2" x14ac:dyDescent="0.2">
      <c r="A1052" s="72">
        <v>37176</v>
      </c>
      <c r="B1052" s="73">
        <v>7528.88</v>
      </c>
    </row>
    <row r="1053" spans="1:2" x14ac:dyDescent="0.2">
      <c r="A1053" s="72">
        <v>37179</v>
      </c>
      <c r="B1053" s="73">
        <v>7454.34</v>
      </c>
    </row>
    <row r="1054" spans="1:2" x14ac:dyDescent="0.2">
      <c r="A1054" s="72">
        <v>37180</v>
      </c>
      <c r="B1054" s="73">
        <v>7454.34</v>
      </c>
    </row>
    <row r="1055" spans="1:2" x14ac:dyDescent="0.2">
      <c r="A1055" s="72">
        <v>37181</v>
      </c>
      <c r="B1055" s="73">
        <v>7698.3</v>
      </c>
    </row>
    <row r="1056" spans="1:2" x14ac:dyDescent="0.2">
      <c r="A1056" s="72">
        <v>37182</v>
      </c>
      <c r="B1056" s="73">
        <v>7708.92</v>
      </c>
    </row>
    <row r="1057" spans="1:2" x14ac:dyDescent="0.2">
      <c r="A1057" s="72">
        <v>37183</v>
      </c>
      <c r="B1057" s="73">
        <v>7614.29</v>
      </c>
    </row>
    <row r="1058" spans="1:2" x14ac:dyDescent="0.2">
      <c r="A1058" s="72">
        <v>37186</v>
      </c>
      <c r="B1058" s="73">
        <v>7790.08</v>
      </c>
    </row>
    <row r="1059" spans="1:2" x14ac:dyDescent="0.2">
      <c r="A1059" s="72">
        <v>37187</v>
      </c>
      <c r="B1059" s="73">
        <v>7931.32</v>
      </c>
    </row>
    <row r="1060" spans="1:2" x14ac:dyDescent="0.2">
      <c r="A1060" s="72">
        <v>37188</v>
      </c>
      <c r="B1060" s="73">
        <v>7967.36</v>
      </c>
    </row>
    <row r="1061" spans="1:2" x14ac:dyDescent="0.2">
      <c r="A1061" s="72">
        <v>37189</v>
      </c>
      <c r="B1061" s="73">
        <v>7856.61</v>
      </c>
    </row>
    <row r="1062" spans="1:2" x14ac:dyDescent="0.2">
      <c r="A1062" s="72">
        <v>37190</v>
      </c>
      <c r="B1062" s="73">
        <v>7856.61</v>
      </c>
    </row>
    <row r="1063" spans="1:2" x14ac:dyDescent="0.2">
      <c r="A1063" s="72">
        <v>37193</v>
      </c>
      <c r="B1063" s="73">
        <v>7774.8</v>
      </c>
    </row>
    <row r="1064" spans="1:2" x14ac:dyDescent="0.2">
      <c r="A1064" s="72">
        <v>37194</v>
      </c>
      <c r="B1064" s="73">
        <v>7668.33</v>
      </c>
    </row>
    <row r="1065" spans="1:2" x14ac:dyDescent="0.2">
      <c r="A1065" s="72">
        <v>37195</v>
      </c>
      <c r="B1065" s="73">
        <v>7768.01</v>
      </c>
    </row>
    <row r="1066" spans="1:2" x14ac:dyDescent="0.2">
      <c r="A1066" s="72">
        <v>37196</v>
      </c>
      <c r="B1066" s="73">
        <v>7768.01</v>
      </c>
    </row>
    <row r="1067" spans="1:2" x14ac:dyDescent="0.2">
      <c r="A1067" s="72">
        <v>37197</v>
      </c>
      <c r="B1067" s="73">
        <v>7791.25</v>
      </c>
    </row>
    <row r="1068" spans="1:2" x14ac:dyDescent="0.2">
      <c r="A1068" s="72">
        <v>37200</v>
      </c>
      <c r="B1068" s="73">
        <v>7902.89</v>
      </c>
    </row>
    <row r="1069" spans="1:2" x14ac:dyDescent="0.2">
      <c r="A1069" s="72">
        <v>37201</v>
      </c>
      <c r="B1069" s="73">
        <v>7953.21</v>
      </c>
    </row>
    <row r="1070" spans="1:2" x14ac:dyDescent="0.2">
      <c r="A1070" s="72">
        <v>37202</v>
      </c>
      <c r="B1070" s="73">
        <v>8022.3</v>
      </c>
    </row>
    <row r="1071" spans="1:2" x14ac:dyDescent="0.2">
      <c r="A1071" s="72">
        <v>37203</v>
      </c>
      <c r="B1071" s="73">
        <v>8055.15</v>
      </c>
    </row>
    <row r="1072" spans="1:2" x14ac:dyDescent="0.2">
      <c r="A1072" s="72">
        <v>37204</v>
      </c>
      <c r="B1072" s="73">
        <v>7979.71</v>
      </c>
    </row>
    <row r="1073" spans="1:2" x14ac:dyDescent="0.2">
      <c r="A1073" s="72">
        <v>37207</v>
      </c>
      <c r="B1073" s="73">
        <v>7996.53</v>
      </c>
    </row>
    <row r="1074" spans="1:2" x14ac:dyDescent="0.2">
      <c r="A1074" s="72">
        <v>37208</v>
      </c>
      <c r="B1074" s="73">
        <v>8081.44</v>
      </c>
    </row>
    <row r="1075" spans="1:2" x14ac:dyDescent="0.2">
      <c r="A1075" s="72">
        <v>37209</v>
      </c>
      <c r="B1075" s="73">
        <v>8093.7</v>
      </c>
    </row>
    <row r="1076" spans="1:2" x14ac:dyDescent="0.2">
      <c r="A1076" s="72">
        <v>37210</v>
      </c>
      <c r="B1076" s="73">
        <v>7989.26</v>
      </c>
    </row>
    <row r="1077" spans="1:2" x14ac:dyDescent="0.2">
      <c r="A1077" s="72">
        <v>37211</v>
      </c>
      <c r="B1077" s="73">
        <v>7943.52</v>
      </c>
    </row>
    <row r="1078" spans="1:2" x14ac:dyDescent="0.2">
      <c r="A1078" s="72">
        <v>37214</v>
      </c>
      <c r="B1078" s="73">
        <v>8001.09</v>
      </c>
    </row>
    <row r="1079" spans="1:2" x14ac:dyDescent="0.2">
      <c r="A1079" s="72">
        <v>37215</v>
      </c>
      <c r="B1079" s="73">
        <v>7931.5</v>
      </c>
    </row>
    <row r="1080" spans="1:2" x14ac:dyDescent="0.2">
      <c r="A1080" s="72">
        <v>37216</v>
      </c>
      <c r="B1080" s="73">
        <v>7847.59</v>
      </c>
    </row>
    <row r="1081" spans="1:2" x14ac:dyDescent="0.2">
      <c r="A1081" s="72">
        <v>37217</v>
      </c>
      <c r="B1081" s="73">
        <v>7882.13</v>
      </c>
    </row>
    <row r="1082" spans="1:2" x14ac:dyDescent="0.2">
      <c r="A1082" s="72">
        <v>37218</v>
      </c>
      <c r="B1082" s="73">
        <v>7863.95</v>
      </c>
    </row>
    <row r="1083" spans="1:2" x14ac:dyDescent="0.2">
      <c r="A1083" s="72">
        <v>37221</v>
      </c>
      <c r="B1083" s="73">
        <v>7850.08</v>
      </c>
    </row>
    <row r="1084" spans="1:2" x14ac:dyDescent="0.2">
      <c r="A1084" s="72">
        <v>37222</v>
      </c>
      <c r="B1084" s="73">
        <v>7825.44</v>
      </c>
    </row>
    <row r="1085" spans="1:2" x14ac:dyDescent="0.2">
      <c r="A1085" s="72">
        <v>37223</v>
      </c>
      <c r="B1085" s="73">
        <v>7708.42</v>
      </c>
    </row>
    <row r="1086" spans="1:2" x14ac:dyDescent="0.2">
      <c r="A1086" s="72">
        <v>37224</v>
      </c>
      <c r="B1086" s="73">
        <v>7762.26</v>
      </c>
    </row>
    <row r="1087" spans="1:2" x14ac:dyDescent="0.2">
      <c r="A1087" s="72">
        <v>37225</v>
      </c>
      <c r="B1087" s="73">
        <v>7790.75</v>
      </c>
    </row>
    <row r="1088" spans="1:2" x14ac:dyDescent="0.2">
      <c r="A1088" s="72">
        <v>37228</v>
      </c>
      <c r="B1088" s="73">
        <v>7678.26</v>
      </c>
    </row>
    <row r="1089" spans="1:2" x14ac:dyDescent="0.2">
      <c r="A1089" s="72">
        <v>37229</v>
      </c>
      <c r="B1089" s="73">
        <v>7704.29</v>
      </c>
    </row>
    <row r="1090" spans="1:2" x14ac:dyDescent="0.2">
      <c r="A1090" s="72">
        <v>37230</v>
      </c>
      <c r="B1090" s="73">
        <v>7773.52</v>
      </c>
    </row>
    <row r="1091" spans="1:2" x14ac:dyDescent="0.2">
      <c r="A1091" s="72">
        <v>37231</v>
      </c>
      <c r="B1091" s="73">
        <v>7908.86</v>
      </c>
    </row>
    <row r="1092" spans="1:2" x14ac:dyDescent="0.2">
      <c r="A1092" s="72">
        <v>37232</v>
      </c>
      <c r="B1092" s="73">
        <v>7898.88</v>
      </c>
    </row>
    <row r="1093" spans="1:2" x14ac:dyDescent="0.2">
      <c r="A1093" s="72">
        <v>37235</v>
      </c>
      <c r="B1093" s="73">
        <v>7818.49</v>
      </c>
    </row>
    <row r="1094" spans="1:2" x14ac:dyDescent="0.2">
      <c r="A1094" s="72">
        <v>37236</v>
      </c>
      <c r="B1094" s="73">
        <v>7895.11</v>
      </c>
    </row>
    <row r="1095" spans="1:2" x14ac:dyDescent="0.2">
      <c r="A1095" s="72">
        <v>37237</v>
      </c>
      <c r="B1095" s="73">
        <v>7886.02</v>
      </c>
    </row>
    <row r="1096" spans="1:2" x14ac:dyDescent="0.2">
      <c r="A1096" s="72">
        <v>37238</v>
      </c>
      <c r="B1096" s="73">
        <v>7847.68</v>
      </c>
    </row>
    <row r="1097" spans="1:2" x14ac:dyDescent="0.2">
      <c r="A1097" s="72">
        <v>37239</v>
      </c>
      <c r="B1097" s="73">
        <v>7793.7</v>
      </c>
    </row>
    <row r="1098" spans="1:2" x14ac:dyDescent="0.2">
      <c r="A1098" s="72">
        <v>37242</v>
      </c>
      <c r="B1098" s="73">
        <v>7763.32</v>
      </c>
    </row>
    <row r="1099" spans="1:2" x14ac:dyDescent="0.2">
      <c r="A1099" s="72">
        <v>37243</v>
      </c>
      <c r="B1099" s="73">
        <v>7757.46</v>
      </c>
    </row>
    <row r="1100" spans="1:2" x14ac:dyDescent="0.2">
      <c r="A1100" s="72">
        <v>37244</v>
      </c>
      <c r="B1100" s="73">
        <v>7653.2</v>
      </c>
    </row>
    <row r="1101" spans="1:2" x14ac:dyDescent="0.2">
      <c r="A1101" s="72">
        <v>37245</v>
      </c>
      <c r="B1101" s="73">
        <v>7632.54</v>
      </c>
    </row>
    <row r="1102" spans="1:2" x14ac:dyDescent="0.2">
      <c r="A1102" s="72">
        <v>37246</v>
      </c>
      <c r="B1102" s="73">
        <v>7662.46</v>
      </c>
    </row>
    <row r="1103" spans="1:2" x14ac:dyDescent="0.2">
      <c r="A1103" s="72">
        <v>37249</v>
      </c>
      <c r="B1103" s="73">
        <v>7662.46</v>
      </c>
    </row>
    <row r="1104" spans="1:2" x14ac:dyDescent="0.2">
      <c r="A1104" s="72">
        <v>37250</v>
      </c>
      <c r="B1104" s="73">
        <v>7662.46</v>
      </c>
    </row>
    <row r="1105" spans="1:2" x14ac:dyDescent="0.2">
      <c r="A1105" s="72">
        <v>37251</v>
      </c>
      <c r="B1105" s="73">
        <v>7662.46</v>
      </c>
    </row>
    <row r="1106" spans="1:2" x14ac:dyDescent="0.2">
      <c r="A1106" s="72">
        <v>37252</v>
      </c>
      <c r="B1106" s="73">
        <v>7780.61</v>
      </c>
    </row>
    <row r="1107" spans="1:2" x14ac:dyDescent="0.2">
      <c r="A1107" s="72">
        <v>37253</v>
      </c>
      <c r="B1107" s="73">
        <v>7831.49</v>
      </c>
    </row>
    <row r="1108" spans="1:2" x14ac:dyDescent="0.2">
      <c r="A1108" s="72">
        <v>37256</v>
      </c>
      <c r="B1108" s="73">
        <v>7831.49</v>
      </c>
    </row>
    <row r="1109" spans="1:2" x14ac:dyDescent="0.2">
      <c r="A1109" s="72">
        <v>37257</v>
      </c>
      <c r="B1109" s="73">
        <v>7831.49</v>
      </c>
    </row>
    <row r="1110" spans="1:2" x14ac:dyDescent="0.2">
      <c r="A1110" s="72">
        <v>37258</v>
      </c>
      <c r="B1110" s="73">
        <v>7795</v>
      </c>
    </row>
    <row r="1111" spans="1:2" x14ac:dyDescent="0.2">
      <c r="A1111" s="72">
        <v>37259</v>
      </c>
      <c r="B1111" s="73">
        <v>7939.52</v>
      </c>
    </row>
    <row r="1112" spans="1:2" x14ac:dyDescent="0.2">
      <c r="A1112" s="72">
        <v>37260</v>
      </c>
      <c r="B1112" s="73">
        <v>7958.46</v>
      </c>
    </row>
    <row r="1113" spans="1:2" x14ac:dyDescent="0.2">
      <c r="A1113" s="72">
        <v>37263</v>
      </c>
      <c r="B1113" s="73">
        <v>7867.87</v>
      </c>
    </row>
    <row r="1114" spans="1:2" x14ac:dyDescent="0.2">
      <c r="A1114" s="72">
        <v>37264</v>
      </c>
      <c r="B1114" s="73">
        <v>7837.7</v>
      </c>
    </row>
    <row r="1115" spans="1:2" x14ac:dyDescent="0.2">
      <c r="A1115" s="72">
        <v>37265</v>
      </c>
      <c r="B1115" s="73">
        <v>7741.05</v>
      </c>
    </row>
    <row r="1116" spans="1:2" x14ac:dyDescent="0.2">
      <c r="A1116" s="72">
        <v>37266</v>
      </c>
      <c r="B1116" s="73">
        <v>7682.64</v>
      </c>
    </row>
    <row r="1117" spans="1:2" x14ac:dyDescent="0.2">
      <c r="A1117" s="72">
        <v>37267</v>
      </c>
      <c r="B1117" s="73">
        <v>7679.31</v>
      </c>
    </row>
    <row r="1118" spans="1:2" x14ac:dyDescent="0.2">
      <c r="A1118" s="72">
        <v>37270</v>
      </c>
      <c r="B1118" s="73">
        <v>7606.6</v>
      </c>
    </row>
    <row r="1119" spans="1:2" x14ac:dyDescent="0.2">
      <c r="A1119" s="72">
        <v>37271</v>
      </c>
      <c r="B1119" s="73">
        <v>7750.02</v>
      </c>
    </row>
    <row r="1120" spans="1:2" x14ac:dyDescent="0.2">
      <c r="A1120" s="72">
        <v>37272</v>
      </c>
      <c r="B1120" s="73">
        <v>7794.83</v>
      </c>
    </row>
    <row r="1121" spans="1:2" x14ac:dyDescent="0.2">
      <c r="A1121" s="72">
        <v>37273</v>
      </c>
      <c r="B1121" s="73">
        <v>7883.06</v>
      </c>
    </row>
    <row r="1122" spans="1:2" x14ac:dyDescent="0.2">
      <c r="A1122" s="72">
        <v>37274</v>
      </c>
      <c r="B1122" s="73">
        <v>7907.15</v>
      </c>
    </row>
    <row r="1123" spans="1:2" x14ac:dyDescent="0.2">
      <c r="A1123" s="72">
        <v>37277</v>
      </c>
      <c r="B1123" s="73">
        <v>7869.13</v>
      </c>
    </row>
    <row r="1124" spans="1:2" x14ac:dyDescent="0.2">
      <c r="A1124" s="72">
        <v>37278</v>
      </c>
      <c r="B1124" s="73">
        <v>7878.13</v>
      </c>
    </row>
    <row r="1125" spans="1:2" x14ac:dyDescent="0.2">
      <c r="A1125" s="72">
        <v>37279</v>
      </c>
      <c r="B1125" s="73">
        <v>7775.13</v>
      </c>
    </row>
    <row r="1126" spans="1:2" x14ac:dyDescent="0.2">
      <c r="A1126" s="72">
        <v>37280</v>
      </c>
      <c r="B1126" s="73">
        <v>7734.73</v>
      </c>
    </row>
    <row r="1127" spans="1:2" x14ac:dyDescent="0.2">
      <c r="A1127" s="72">
        <v>37281</v>
      </c>
      <c r="B1127" s="73">
        <v>7723.47</v>
      </c>
    </row>
    <row r="1128" spans="1:2" x14ac:dyDescent="0.2">
      <c r="A1128" s="72">
        <v>37284</v>
      </c>
      <c r="B1128" s="73">
        <v>7841.08</v>
      </c>
    </row>
    <row r="1129" spans="1:2" x14ac:dyDescent="0.2">
      <c r="A1129" s="72">
        <v>37285</v>
      </c>
      <c r="B1129" s="73">
        <v>7730.85</v>
      </c>
    </row>
    <row r="1130" spans="1:2" x14ac:dyDescent="0.2">
      <c r="A1130" s="72">
        <v>37286</v>
      </c>
      <c r="B1130" s="73">
        <v>7653.9</v>
      </c>
    </row>
    <row r="1131" spans="1:2" x14ac:dyDescent="0.2">
      <c r="A1131" s="72">
        <v>37287</v>
      </c>
      <c r="B1131" s="73">
        <v>7660.57</v>
      </c>
    </row>
    <row r="1132" spans="1:2" x14ac:dyDescent="0.2">
      <c r="A1132" s="72">
        <v>37288</v>
      </c>
      <c r="B1132" s="73">
        <v>7707.85</v>
      </c>
    </row>
    <row r="1133" spans="1:2" x14ac:dyDescent="0.2">
      <c r="A1133" s="72">
        <v>37291</v>
      </c>
      <c r="B1133" s="73">
        <v>7613</v>
      </c>
    </row>
    <row r="1134" spans="1:2" x14ac:dyDescent="0.2">
      <c r="A1134" s="72">
        <v>37292</v>
      </c>
      <c r="B1134" s="73">
        <v>7594.7</v>
      </c>
    </row>
    <row r="1135" spans="1:2" x14ac:dyDescent="0.2">
      <c r="A1135" s="72">
        <v>37293</v>
      </c>
      <c r="B1135" s="73">
        <v>7636.8</v>
      </c>
    </row>
    <row r="1136" spans="1:2" x14ac:dyDescent="0.2">
      <c r="A1136" s="72">
        <v>37294</v>
      </c>
      <c r="B1136" s="73">
        <v>7565.09</v>
      </c>
    </row>
    <row r="1137" spans="1:2" x14ac:dyDescent="0.2">
      <c r="A1137" s="72">
        <v>37295</v>
      </c>
      <c r="B1137" s="73">
        <v>7540.67</v>
      </c>
    </row>
    <row r="1138" spans="1:2" x14ac:dyDescent="0.2">
      <c r="A1138" s="72">
        <v>37298</v>
      </c>
      <c r="B1138" s="73">
        <v>7540.52</v>
      </c>
    </row>
    <row r="1139" spans="1:2" x14ac:dyDescent="0.2">
      <c r="A1139" s="72">
        <v>37299</v>
      </c>
      <c r="B1139" s="73">
        <v>7540.52</v>
      </c>
    </row>
    <row r="1140" spans="1:2" x14ac:dyDescent="0.2">
      <c r="A1140" s="72">
        <v>37300</v>
      </c>
      <c r="B1140" s="73">
        <v>7459.91</v>
      </c>
    </row>
    <row r="1141" spans="1:2" x14ac:dyDescent="0.2">
      <c r="A1141" s="72">
        <v>37301</v>
      </c>
      <c r="B1141" s="73">
        <v>7520.62</v>
      </c>
    </row>
    <row r="1142" spans="1:2" x14ac:dyDescent="0.2">
      <c r="A1142" s="72">
        <v>37302</v>
      </c>
      <c r="B1142" s="73">
        <v>7435.28</v>
      </c>
    </row>
    <row r="1143" spans="1:2" x14ac:dyDescent="0.2">
      <c r="A1143" s="72">
        <v>37305</v>
      </c>
      <c r="B1143" s="73">
        <v>7427.63</v>
      </c>
    </row>
    <row r="1144" spans="1:2" x14ac:dyDescent="0.2">
      <c r="A1144" s="72">
        <v>37306</v>
      </c>
      <c r="B1144" s="73">
        <v>7290.96</v>
      </c>
    </row>
    <row r="1145" spans="1:2" x14ac:dyDescent="0.2">
      <c r="A1145" s="72">
        <v>37307</v>
      </c>
      <c r="B1145" s="73">
        <v>7283.78</v>
      </c>
    </row>
    <row r="1146" spans="1:2" x14ac:dyDescent="0.2">
      <c r="A1146" s="72">
        <v>37308</v>
      </c>
      <c r="B1146" s="73">
        <v>7226.63</v>
      </c>
    </row>
    <row r="1147" spans="1:2" x14ac:dyDescent="0.2">
      <c r="A1147" s="72">
        <v>37309</v>
      </c>
      <c r="B1147" s="73">
        <v>7195.36</v>
      </c>
    </row>
    <row r="1148" spans="1:2" x14ac:dyDescent="0.2">
      <c r="A1148" s="72">
        <v>37312</v>
      </c>
      <c r="B1148" s="73">
        <v>7173.45</v>
      </c>
    </row>
    <row r="1149" spans="1:2" x14ac:dyDescent="0.2">
      <c r="A1149" s="72">
        <v>37313</v>
      </c>
      <c r="B1149" s="73">
        <v>7295.95</v>
      </c>
    </row>
    <row r="1150" spans="1:2" x14ac:dyDescent="0.2">
      <c r="A1150" s="72">
        <v>37314</v>
      </c>
      <c r="B1150" s="73">
        <v>7375.3</v>
      </c>
    </row>
    <row r="1151" spans="1:2" x14ac:dyDescent="0.2">
      <c r="A1151" s="72">
        <v>37315</v>
      </c>
      <c r="B1151" s="73">
        <v>7448.82</v>
      </c>
    </row>
    <row r="1152" spans="1:2" x14ac:dyDescent="0.2">
      <c r="A1152" s="72">
        <v>37316</v>
      </c>
      <c r="B1152" s="73">
        <v>7519.92</v>
      </c>
    </row>
    <row r="1153" spans="1:2" x14ac:dyDescent="0.2">
      <c r="A1153" s="72">
        <v>37319</v>
      </c>
      <c r="B1153" s="73">
        <v>7645.98</v>
      </c>
    </row>
    <row r="1154" spans="1:2" x14ac:dyDescent="0.2">
      <c r="A1154" s="72">
        <v>37320</v>
      </c>
      <c r="B1154" s="73">
        <v>7660.14</v>
      </c>
    </row>
    <row r="1155" spans="1:2" x14ac:dyDescent="0.2">
      <c r="A1155" s="72">
        <v>37321</v>
      </c>
      <c r="B1155" s="73">
        <v>7670.37</v>
      </c>
    </row>
    <row r="1156" spans="1:2" x14ac:dyDescent="0.2">
      <c r="A1156" s="72">
        <v>37322</v>
      </c>
      <c r="B1156" s="73">
        <v>7734.15</v>
      </c>
    </row>
    <row r="1157" spans="1:2" x14ac:dyDescent="0.2">
      <c r="A1157" s="72">
        <v>37323</v>
      </c>
      <c r="B1157" s="73">
        <v>7840.5</v>
      </c>
    </row>
    <row r="1158" spans="1:2" x14ac:dyDescent="0.2">
      <c r="A1158" s="72">
        <v>37326</v>
      </c>
      <c r="B1158" s="73">
        <v>7849.29</v>
      </c>
    </row>
    <row r="1159" spans="1:2" x14ac:dyDescent="0.2">
      <c r="A1159" s="72">
        <v>37327</v>
      </c>
      <c r="B1159" s="73">
        <v>7824.07</v>
      </c>
    </row>
    <row r="1160" spans="1:2" x14ac:dyDescent="0.2">
      <c r="A1160" s="72">
        <v>37328</v>
      </c>
      <c r="B1160" s="73">
        <v>7804.52</v>
      </c>
    </row>
    <row r="1161" spans="1:2" x14ac:dyDescent="0.2">
      <c r="A1161" s="72">
        <v>37329</v>
      </c>
      <c r="B1161" s="73">
        <v>7829.65</v>
      </c>
    </row>
    <row r="1162" spans="1:2" x14ac:dyDescent="0.2">
      <c r="A1162" s="72">
        <v>37330</v>
      </c>
      <c r="B1162" s="73">
        <v>7875.85</v>
      </c>
    </row>
    <row r="1163" spans="1:2" x14ac:dyDescent="0.2">
      <c r="A1163" s="72">
        <v>37333</v>
      </c>
      <c r="B1163" s="73">
        <v>7933.65</v>
      </c>
    </row>
    <row r="1164" spans="1:2" x14ac:dyDescent="0.2">
      <c r="A1164" s="72">
        <v>37334</v>
      </c>
      <c r="B1164" s="73">
        <v>7890.91</v>
      </c>
    </row>
    <row r="1165" spans="1:2" x14ac:dyDescent="0.2">
      <c r="A1165" s="72">
        <v>37335</v>
      </c>
      <c r="B1165" s="73">
        <v>7814.62</v>
      </c>
    </row>
    <row r="1166" spans="1:2" x14ac:dyDescent="0.2">
      <c r="A1166" s="72">
        <v>37336</v>
      </c>
      <c r="B1166" s="73">
        <v>7756.74</v>
      </c>
    </row>
    <row r="1167" spans="1:2" x14ac:dyDescent="0.2">
      <c r="A1167" s="72">
        <v>37337</v>
      </c>
      <c r="B1167" s="73">
        <v>7848.18</v>
      </c>
    </row>
    <row r="1168" spans="1:2" x14ac:dyDescent="0.2">
      <c r="A1168" s="72">
        <v>37340</v>
      </c>
      <c r="B1168" s="73">
        <v>7801.12</v>
      </c>
    </row>
    <row r="1169" spans="1:2" x14ac:dyDescent="0.2">
      <c r="A1169" s="72">
        <v>37341</v>
      </c>
      <c r="B1169" s="73">
        <v>7776.51</v>
      </c>
    </row>
    <row r="1170" spans="1:2" x14ac:dyDescent="0.2">
      <c r="A1170" s="72">
        <v>37342</v>
      </c>
      <c r="B1170" s="73">
        <v>7807.54</v>
      </c>
    </row>
    <row r="1171" spans="1:2" x14ac:dyDescent="0.2">
      <c r="A1171" s="72">
        <v>37343</v>
      </c>
      <c r="B1171" s="73">
        <v>7807.54</v>
      </c>
    </row>
    <row r="1172" spans="1:2" x14ac:dyDescent="0.2">
      <c r="A1172" s="72">
        <v>37344</v>
      </c>
      <c r="B1172" s="73">
        <v>7807.54</v>
      </c>
    </row>
    <row r="1173" spans="1:2" x14ac:dyDescent="0.2">
      <c r="A1173" s="72">
        <v>37347</v>
      </c>
      <c r="B1173" s="73">
        <v>7807.54</v>
      </c>
    </row>
    <row r="1174" spans="1:2" x14ac:dyDescent="0.2">
      <c r="A1174" s="72">
        <v>37348</v>
      </c>
      <c r="B1174" s="73">
        <v>7721.59</v>
      </c>
    </row>
    <row r="1175" spans="1:2" x14ac:dyDescent="0.2">
      <c r="A1175" s="72">
        <v>37349</v>
      </c>
      <c r="B1175" s="73">
        <v>7682.62</v>
      </c>
    </row>
    <row r="1176" spans="1:2" x14ac:dyDescent="0.2">
      <c r="A1176" s="72">
        <v>37350</v>
      </c>
      <c r="B1176" s="73">
        <v>7699.68</v>
      </c>
    </row>
    <row r="1177" spans="1:2" x14ac:dyDescent="0.2">
      <c r="A1177" s="72">
        <v>37351</v>
      </c>
      <c r="B1177" s="73">
        <v>7697.44</v>
      </c>
    </row>
    <row r="1178" spans="1:2" x14ac:dyDescent="0.2">
      <c r="A1178" s="72">
        <v>37354</v>
      </c>
      <c r="B1178" s="73">
        <v>7682.45</v>
      </c>
    </row>
    <row r="1179" spans="1:2" x14ac:dyDescent="0.2">
      <c r="A1179" s="72">
        <v>37355</v>
      </c>
      <c r="B1179" s="73">
        <v>7747.36</v>
      </c>
    </row>
    <row r="1180" spans="1:2" x14ac:dyDescent="0.2">
      <c r="A1180" s="72">
        <v>37356</v>
      </c>
      <c r="B1180" s="73">
        <v>7689.83</v>
      </c>
    </row>
    <row r="1181" spans="1:2" x14ac:dyDescent="0.2">
      <c r="A1181" s="72">
        <v>37357</v>
      </c>
      <c r="B1181" s="73">
        <v>7656.51</v>
      </c>
    </row>
    <row r="1182" spans="1:2" x14ac:dyDescent="0.2">
      <c r="A1182" s="72">
        <v>37358</v>
      </c>
      <c r="B1182" s="73">
        <v>7624.61</v>
      </c>
    </row>
    <row r="1183" spans="1:2" x14ac:dyDescent="0.2">
      <c r="A1183" s="72">
        <v>37361</v>
      </c>
      <c r="B1183" s="73">
        <v>7625.12</v>
      </c>
    </row>
    <row r="1184" spans="1:2" x14ac:dyDescent="0.2">
      <c r="A1184" s="72">
        <v>37362</v>
      </c>
      <c r="B1184" s="73">
        <v>7677.53</v>
      </c>
    </row>
    <row r="1185" spans="1:2" x14ac:dyDescent="0.2">
      <c r="A1185" s="72">
        <v>37363</v>
      </c>
      <c r="B1185" s="73">
        <v>7688.25</v>
      </c>
    </row>
    <row r="1186" spans="1:2" x14ac:dyDescent="0.2">
      <c r="A1186" s="72">
        <v>37364</v>
      </c>
      <c r="B1186" s="73">
        <v>7696.73</v>
      </c>
    </row>
    <row r="1187" spans="1:2" x14ac:dyDescent="0.2">
      <c r="A1187" s="72">
        <v>37365</v>
      </c>
      <c r="B1187" s="73">
        <v>7706.53</v>
      </c>
    </row>
    <row r="1188" spans="1:2" x14ac:dyDescent="0.2">
      <c r="A1188" s="72">
        <v>37368</v>
      </c>
      <c r="B1188" s="73">
        <v>7697.81</v>
      </c>
    </row>
    <row r="1189" spans="1:2" x14ac:dyDescent="0.2">
      <c r="A1189" s="72">
        <v>37369</v>
      </c>
      <c r="B1189" s="73">
        <v>7659.29</v>
      </c>
    </row>
    <row r="1190" spans="1:2" x14ac:dyDescent="0.2">
      <c r="A1190" s="72">
        <v>37370</v>
      </c>
      <c r="B1190" s="73">
        <v>7626.71</v>
      </c>
    </row>
    <row r="1191" spans="1:2" x14ac:dyDescent="0.2">
      <c r="A1191" s="72">
        <v>37371</v>
      </c>
      <c r="B1191" s="73">
        <v>7626.71</v>
      </c>
    </row>
    <row r="1192" spans="1:2" x14ac:dyDescent="0.2">
      <c r="A1192" s="72">
        <v>37372</v>
      </c>
      <c r="B1192" s="73">
        <v>7594</v>
      </c>
    </row>
    <row r="1193" spans="1:2" x14ac:dyDescent="0.2">
      <c r="A1193" s="72">
        <v>37375</v>
      </c>
      <c r="B1193" s="73">
        <v>7578.11</v>
      </c>
    </row>
    <row r="1194" spans="1:2" x14ac:dyDescent="0.2">
      <c r="A1194" s="72">
        <v>37376</v>
      </c>
      <c r="B1194" s="73">
        <v>7531.69</v>
      </c>
    </row>
    <row r="1195" spans="1:2" x14ac:dyDescent="0.2">
      <c r="A1195" s="72">
        <v>37377</v>
      </c>
      <c r="B1195" s="73">
        <v>7531.69</v>
      </c>
    </row>
    <row r="1196" spans="1:2" x14ac:dyDescent="0.2">
      <c r="A1196" s="72">
        <v>37378</v>
      </c>
      <c r="B1196" s="73">
        <v>7284.09</v>
      </c>
    </row>
    <row r="1197" spans="1:2" x14ac:dyDescent="0.2">
      <c r="A1197" s="72">
        <v>37379</v>
      </c>
      <c r="B1197" s="73">
        <v>7297.67</v>
      </c>
    </row>
    <row r="1198" spans="1:2" x14ac:dyDescent="0.2">
      <c r="A1198" s="72">
        <v>37382</v>
      </c>
      <c r="B1198" s="73">
        <v>7225.38</v>
      </c>
    </row>
    <row r="1199" spans="1:2" x14ac:dyDescent="0.2">
      <c r="A1199" s="72">
        <v>37383</v>
      </c>
      <c r="B1199" s="73">
        <v>7161.97</v>
      </c>
    </row>
    <row r="1200" spans="1:2" x14ac:dyDescent="0.2">
      <c r="A1200" s="72">
        <v>37384</v>
      </c>
      <c r="B1200" s="73">
        <v>7337.54</v>
      </c>
    </row>
    <row r="1201" spans="1:2" x14ac:dyDescent="0.2">
      <c r="A1201" s="72">
        <v>37385</v>
      </c>
      <c r="B1201" s="73">
        <v>7318.5</v>
      </c>
    </row>
    <row r="1202" spans="1:2" x14ac:dyDescent="0.2">
      <c r="A1202" s="72">
        <v>37386</v>
      </c>
      <c r="B1202" s="73">
        <v>7274.66</v>
      </c>
    </row>
    <row r="1203" spans="1:2" x14ac:dyDescent="0.2">
      <c r="A1203" s="72">
        <v>37389</v>
      </c>
      <c r="B1203" s="73">
        <v>7243.1</v>
      </c>
    </row>
    <row r="1204" spans="1:2" x14ac:dyDescent="0.2">
      <c r="A1204" s="72">
        <v>37390</v>
      </c>
      <c r="B1204" s="73">
        <v>7310.27</v>
      </c>
    </row>
    <row r="1205" spans="1:2" x14ac:dyDescent="0.2">
      <c r="A1205" s="72">
        <v>37391</v>
      </c>
      <c r="B1205" s="73">
        <v>7300.96</v>
      </c>
    </row>
    <row r="1206" spans="1:2" x14ac:dyDescent="0.2">
      <c r="A1206" s="72">
        <v>37392</v>
      </c>
      <c r="B1206" s="73">
        <v>7313.38</v>
      </c>
    </row>
    <row r="1207" spans="1:2" x14ac:dyDescent="0.2">
      <c r="A1207" s="72">
        <v>37393</v>
      </c>
      <c r="B1207" s="73">
        <v>7320.57</v>
      </c>
    </row>
    <row r="1208" spans="1:2" x14ac:dyDescent="0.2">
      <c r="A1208" s="72">
        <v>37396</v>
      </c>
      <c r="B1208" s="73">
        <v>7298.05</v>
      </c>
    </row>
    <row r="1209" spans="1:2" x14ac:dyDescent="0.2">
      <c r="A1209" s="72">
        <v>37397</v>
      </c>
      <c r="B1209" s="73">
        <v>7327.23</v>
      </c>
    </row>
    <row r="1210" spans="1:2" x14ac:dyDescent="0.2">
      <c r="A1210" s="72">
        <v>37398</v>
      </c>
      <c r="B1210" s="73">
        <v>7333.15</v>
      </c>
    </row>
    <row r="1211" spans="1:2" x14ac:dyDescent="0.2">
      <c r="A1211" s="72">
        <v>37399</v>
      </c>
      <c r="B1211" s="73">
        <v>7356.73</v>
      </c>
    </row>
    <row r="1212" spans="1:2" x14ac:dyDescent="0.2">
      <c r="A1212" s="72">
        <v>37400</v>
      </c>
      <c r="B1212" s="73">
        <v>7388.72</v>
      </c>
    </row>
    <row r="1213" spans="1:2" x14ac:dyDescent="0.2">
      <c r="A1213" s="72">
        <v>37403</v>
      </c>
      <c r="B1213" s="73">
        <v>7386.04</v>
      </c>
    </row>
    <row r="1214" spans="1:2" x14ac:dyDescent="0.2">
      <c r="A1214" s="72">
        <v>37404</v>
      </c>
      <c r="B1214" s="73">
        <v>7422.45</v>
      </c>
    </row>
    <row r="1215" spans="1:2" x14ac:dyDescent="0.2">
      <c r="A1215" s="72">
        <v>37405</v>
      </c>
      <c r="B1215" s="73">
        <v>7418.1</v>
      </c>
    </row>
    <row r="1216" spans="1:2" x14ac:dyDescent="0.2">
      <c r="A1216" s="72">
        <v>37406</v>
      </c>
      <c r="B1216" s="73">
        <v>7418.1</v>
      </c>
    </row>
    <row r="1217" spans="1:2" x14ac:dyDescent="0.2">
      <c r="A1217" s="72">
        <v>37407</v>
      </c>
      <c r="B1217" s="73">
        <v>7280.48</v>
      </c>
    </row>
    <row r="1218" spans="1:2" x14ac:dyDescent="0.2">
      <c r="A1218" s="72">
        <v>37410</v>
      </c>
      <c r="B1218" s="73">
        <v>7268.95</v>
      </c>
    </row>
    <row r="1219" spans="1:2" x14ac:dyDescent="0.2">
      <c r="A1219" s="72">
        <v>37411</v>
      </c>
      <c r="B1219" s="73">
        <v>7189.01</v>
      </c>
    </row>
    <row r="1220" spans="1:2" x14ac:dyDescent="0.2">
      <c r="A1220" s="72">
        <v>37412</v>
      </c>
      <c r="B1220" s="73">
        <v>7255.11</v>
      </c>
    </row>
    <row r="1221" spans="1:2" x14ac:dyDescent="0.2">
      <c r="A1221" s="72">
        <v>37413</v>
      </c>
      <c r="B1221" s="73">
        <v>7184.95</v>
      </c>
    </row>
    <row r="1222" spans="1:2" x14ac:dyDescent="0.2">
      <c r="A1222" s="72">
        <v>37414</v>
      </c>
      <c r="B1222" s="73">
        <v>7122.83</v>
      </c>
    </row>
    <row r="1223" spans="1:2" x14ac:dyDescent="0.2">
      <c r="A1223" s="72">
        <v>37417</v>
      </c>
      <c r="B1223" s="73">
        <v>7122.83</v>
      </c>
    </row>
    <row r="1224" spans="1:2" x14ac:dyDescent="0.2">
      <c r="A1224" s="72">
        <v>37418</v>
      </c>
      <c r="B1224" s="73">
        <v>7135.78</v>
      </c>
    </row>
    <row r="1225" spans="1:2" x14ac:dyDescent="0.2">
      <c r="A1225" s="72">
        <v>37419</v>
      </c>
      <c r="B1225" s="73">
        <v>7062.82</v>
      </c>
    </row>
    <row r="1226" spans="1:2" x14ac:dyDescent="0.2">
      <c r="A1226" s="72">
        <v>37420</v>
      </c>
      <c r="B1226" s="73">
        <v>6972.62</v>
      </c>
    </row>
    <row r="1227" spans="1:2" x14ac:dyDescent="0.2">
      <c r="A1227" s="72">
        <v>37421</v>
      </c>
      <c r="B1227" s="73">
        <v>6867.21</v>
      </c>
    </row>
    <row r="1228" spans="1:2" x14ac:dyDescent="0.2">
      <c r="A1228" s="72">
        <v>37424</v>
      </c>
      <c r="B1228" s="73">
        <v>6957.71</v>
      </c>
    </row>
    <row r="1229" spans="1:2" x14ac:dyDescent="0.2">
      <c r="A1229" s="72">
        <v>37425</v>
      </c>
      <c r="B1229" s="73">
        <v>6990.24</v>
      </c>
    </row>
    <row r="1230" spans="1:2" x14ac:dyDescent="0.2">
      <c r="A1230" s="72">
        <v>37426</v>
      </c>
      <c r="B1230" s="73">
        <v>6977.76</v>
      </c>
    </row>
    <row r="1231" spans="1:2" x14ac:dyDescent="0.2">
      <c r="A1231" s="72">
        <v>37427</v>
      </c>
      <c r="B1231" s="73">
        <v>6956.81</v>
      </c>
    </row>
    <row r="1232" spans="1:2" x14ac:dyDescent="0.2">
      <c r="A1232" s="72">
        <v>37428</v>
      </c>
      <c r="B1232" s="73">
        <v>6895.64</v>
      </c>
    </row>
    <row r="1233" spans="1:2" x14ac:dyDescent="0.2">
      <c r="A1233" s="72">
        <v>37431</v>
      </c>
      <c r="B1233" s="73">
        <v>6782.77</v>
      </c>
    </row>
    <row r="1234" spans="1:2" x14ac:dyDescent="0.2">
      <c r="A1234" s="72">
        <v>37432</v>
      </c>
      <c r="B1234" s="73">
        <v>6877.06</v>
      </c>
    </row>
    <row r="1235" spans="1:2" x14ac:dyDescent="0.2">
      <c r="A1235" s="72">
        <v>37433</v>
      </c>
      <c r="B1235" s="73">
        <v>6768.72</v>
      </c>
    </row>
    <row r="1236" spans="1:2" x14ac:dyDescent="0.2">
      <c r="A1236" s="72">
        <v>37434</v>
      </c>
      <c r="B1236" s="73">
        <v>6789.55</v>
      </c>
    </row>
    <row r="1237" spans="1:2" x14ac:dyDescent="0.2">
      <c r="A1237" s="72">
        <v>37435</v>
      </c>
      <c r="B1237" s="73">
        <v>6809.25</v>
      </c>
    </row>
    <row r="1238" spans="1:2" x14ac:dyDescent="0.2">
      <c r="A1238" s="72">
        <v>37438</v>
      </c>
      <c r="B1238" s="73">
        <v>6761.86</v>
      </c>
    </row>
    <row r="1239" spans="1:2" x14ac:dyDescent="0.2">
      <c r="A1239" s="72">
        <v>37439</v>
      </c>
      <c r="B1239" s="73">
        <v>6619.41</v>
      </c>
    </row>
    <row r="1240" spans="1:2" x14ac:dyDescent="0.2">
      <c r="A1240" s="72">
        <v>37440</v>
      </c>
      <c r="B1240" s="73">
        <v>6495.1</v>
      </c>
    </row>
    <row r="1241" spans="1:2" x14ac:dyDescent="0.2">
      <c r="A1241" s="72">
        <v>37441</v>
      </c>
      <c r="B1241" s="73">
        <v>6548.95</v>
      </c>
    </row>
    <row r="1242" spans="1:2" x14ac:dyDescent="0.2">
      <c r="A1242" s="72">
        <v>37442</v>
      </c>
      <c r="B1242" s="73">
        <v>6671.11</v>
      </c>
    </row>
    <row r="1243" spans="1:2" x14ac:dyDescent="0.2">
      <c r="A1243" s="72">
        <v>37445</v>
      </c>
      <c r="B1243" s="73">
        <v>6707.05</v>
      </c>
    </row>
    <row r="1244" spans="1:2" x14ac:dyDescent="0.2">
      <c r="A1244" s="72">
        <v>37446</v>
      </c>
      <c r="B1244" s="73">
        <v>6690.49</v>
      </c>
    </row>
    <row r="1245" spans="1:2" x14ac:dyDescent="0.2">
      <c r="A1245" s="72">
        <v>37447</v>
      </c>
      <c r="B1245" s="73">
        <v>6703.59</v>
      </c>
    </row>
    <row r="1246" spans="1:2" x14ac:dyDescent="0.2">
      <c r="A1246" s="72">
        <v>37448</v>
      </c>
      <c r="B1246" s="73">
        <v>6621.61</v>
      </c>
    </row>
    <row r="1247" spans="1:2" x14ac:dyDescent="0.2">
      <c r="A1247" s="72">
        <v>37449</v>
      </c>
      <c r="B1247" s="73">
        <v>6621.61</v>
      </c>
    </row>
    <row r="1248" spans="1:2" x14ac:dyDescent="0.2">
      <c r="A1248" s="72">
        <v>37452</v>
      </c>
      <c r="B1248" s="73">
        <v>6537.7</v>
      </c>
    </row>
    <row r="1249" spans="1:2" x14ac:dyDescent="0.2">
      <c r="A1249" s="72">
        <v>37453</v>
      </c>
      <c r="B1249" s="73">
        <v>6515.02</v>
      </c>
    </row>
    <row r="1250" spans="1:2" x14ac:dyDescent="0.2">
      <c r="A1250" s="72">
        <v>37454</v>
      </c>
      <c r="B1250" s="73">
        <v>6548</v>
      </c>
    </row>
    <row r="1251" spans="1:2" x14ac:dyDescent="0.2">
      <c r="A1251" s="72">
        <v>37455</v>
      </c>
      <c r="B1251" s="73">
        <v>6513.65</v>
      </c>
    </row>
    <row r="1252" spans="1:2" x14ac:dyDescent="0.2">
      <c r="A1252" s="72">
        <v>37456</v>
      </c>
      <c r="B1252" s="73">
        <v>6329.42</v>
      </c>
    </row>
    <row r="1253" spans="1:2" x14ac:dyDescent="0.2">
      <c r="A1253" s="72">
        <v>37459</v>
      </c>
      <c r="B1253" s="73">
        <v>6202.59</v>
      </c>
    </row>
    <row r="1254" spans="1:2" x14ac:dyDescent="0.2">
      <c r="A1254" s="72">
        <v>37460</v>
      </c>
      <c r="B1254" s="73">
        <v>6142.14</v>
      </c>
    </row>
    <row r="1255" spans="1:2" x14ac:dyDescent="0.2">
      <c r="A1255" s="72">
        <v>37461</v>
      </c>
      <c r="B1255" s="73">
        <v>5995.71</v>
      </c>
    </row>
    <row r="1256" spans="1:2" x14ac:dyDescent="0.2">
      <c r="A1256" s="72">
        <v>37462</v>
      </c>
      <c r="B1256" s="73">
        <v>6063.01</v>
      </c>
    </row>
    <row r="1257" spans="1:2" x14ac:dyDescent="0.2">
      <c r="A1257" s="72">
        <v>37463</v>
      </c>
      <c r="B1257" s="73">
        <v>6061.93</v>
      </c>
    </row>
    <row r="1258" spans="1:2" x14ac:dyDescent="0.2">
      <c r="A1258" s="72">
        <v>37466</v>
      </c>
      <c r="B1258" s="73">
        <v>6201</v>
      </c>
    </row>
    <row r="1259" spans="1:2" x14ac:dyDescent="0.2">
      <c r="A1259" s="72">
        <v>37467</v>
      </c>
      <c r="B1259" s="73">
        <v>6120.46</v>
      </c>
    </row>
    <row r="1260" spans="1:2" x14ac:dyDescent="0.2">
      <c r="A1260" s="72">
        <v>37468</v>
      </c>
      <c r="B1260" s="73">
        <v>6145.65</v>
      </c>
    </row>
    <row r="1261" spans="1:2" x14ac:dyDescent="0.2">
      <c r="A1261" s="72">
        <v>37469</v>
      </c>
      <c r="B1261" s="73">
        <v>6117.65</v>
      </c>
    </row>
    <row r="1262" spans="1:2" x14ac:dyDescent="0.2">
      <c r="A1262" s="72">
        <v>37470</v>
      </c>
      <c r="B1262" s="73">
        <v>6011.66</v>
      </c>
    </row>
    <row r="1263" spans="1:2" x14ac:dyDescent="0.2">
      <c r="A1263" s="72">
        <v>37473</v>
      </c>
      <c r="B1263" s="73">
        <v>5868.66</v>
      </c>
    </row>
    <row r="1264" spans="1:2" x14ac:dyDescent="0.2">
      <c r="A1264" s="72">
        <v>37474</v>
      </c>
      <c r="B1264" s="73">
        <v>5872.41</v>
      </c>
    </row>
    <row r="1265" spans="1:2" x14ac:dyDescent="0.2">
      <c r="A1265" s="72">
        <v>37475</v>
      </c>
      <c r="B1265" s="73">
        <v>5793.61</v>
      </c>
    </row>
    <row r="1266" spans="1:2" x14ac:dyDescent="0.2">
      <c r="A1266" s="72">
        <v>37476</v>
      </c>
      <c r="B1266" s="73">
        <v>5911.76</v>
      </c>
    </row>
    <row r="1267" spans="1:2" x14ac:dyDescent="0.2">
      <c r="A1267" s="72">
        <v>37477</v>
      </c>
      <c r="B1267" s="73">
        <v>6020.48</v>
      </c>
    </row>
    <row r="1268" spans="1:2" x14ac:dyDescent="0.2">
      <c r="A1268" s="72">
        <v>37480</v>
      </c>
      <c r="B1268" s="73">
        <v>6013.91</v>
      </c>
    </row>
    <row r="1269" spans="1:2" x14ac:dyDescent="0.2">
      <c r="A1269" s="72">
        <v>37481</v>
      </c>
      <c r="B1269" s="73">
        <v>5993.15</v>
      </c>
    </row>
    <row r="1270" spans="1:2" x14ac:dyDescent="0.2">
      <c r="A1270" s="72">
        <v>37482</v>
      </c>
      <c r="B1270" s="73">
        <v>5958.61</v>
      </c>
    </row>
    <row r="1271" spans="1:2" x14ac:dyDescent="0.2">
      <c r="A1271" s="72">
        <v>37483</v>
      </c>
      <c r="B1271" s="73">
        <v>5958.61</v>
      </c>
    </row>
    <row r="1272" spans="1:2" x14ac:dyDescent="0.2">
      <c r="A1272" s="72">
        <v>37484</v>
      </c>
      <c r="B1272" s="73">
        <v>5901.26</v>
      </c>
    </row>
    <row r="1273" spans="1:2" x14ac:dyDescent="0.2">
      <c r="A1273" s="72">
        <v>37487</v>
      </c>
      <c r="B1273" s="73">
        <v>5950.67</v>
      </c>
    </row>
    <row r="1274" spans="1:2" x14ac:dyDescent="0.2">
      <c r="A1274" s="72">
        <v>37488</v>
      </c>
      <c r="B1274" s="73">
        <v>5950.6</v>
      </c>
    </row>
    <row r="1275" spans="1:2" x14ac:dyDescent="0.2">
      <c r="A1275" s="72">
        <v>37489</v>
      </c>
      <c r="B1275" s="73">
        <v>5980.47</v>
      </c>
    </row>
    <row r="1276" spans="1:2" x14ac:dyDescent="0.2">
      <c r="A1276" s="72">
        <v>37490</v>
      </c>
      <c r="B1276" s="73">
        <v>6138.03</v>
      </c>
    </row>
    <row r="1277" spans="1:2" x14ac:dyDescent="0.2">
      <c r="A1277" s="72">
        <v>37491</v>
      </c>
      <c r="B1277" s="73">
        <v>6139.35</v>
      </c>
    </row>
    <row r="1278" spans="1:2" x14ac:dyDescent="0.2">
      <c r="A1278" s="72">
        <v>37494</v>
      </c>
      <c r="B1278" s="73">
        <v>6119.12</v>
      </c>
    </row>
    <row r="1279" spans="1:2" x14ac:dyDescent="0.2">
      <c r="A1279" s="72">
        <v>37495</v>
      </c>
      <c r="B1279" s="73">
        <v>6180.9</v>
      </c>
    </row>
    <row r="1280" spans="1:2" x14ac:dyDescent="0.2">
      <c r="A1280" s="72">
        <v>37496</v>
      </c>
      <c r="B1280" s="73">
        <v>6117</v>
      </c>
    </row>
    <row r="1281" spans="1:2" x14ac:dyDescent="0.2">
      <c r="A1281" s="72">
        <v>37497</v>
      </c>
      <c r="B1281" s="73">
        <v>6097.13</v>
      </c>
    </row>
    <row r="1282" spans="1:2" x14ac:dyDescent="0.2">
      <c r="A1282" s="72">
        <v>37498</v>
      </c>
      <c r="B1282" s="73">
        <v>6119.85</v>
      </c>
    </row>
    <row r="1283" spans="1:2" x14ac:dyDescent="0.2">
      <c r="A1283" s="72">
        <v>37501</v>
      </c>
      <c r="B1283" s="73">
        <v>5999.2</v>
      </c>
    </row>
    <row r="1284" spans="1:2" x14ac:dyDescent="0.2">
      <c r="A1284" s="72">
        <v>37502</v>
      </c>
      <c r="B1284" s="73">
        <v>5962.93</v>
      </c>
    </row>
    <row r="1285" spans="1:2" x14ac:dyDescent="0.2">
      <c r="A1285" s="72">
        <v>37503</v>
      </c>
      <c r="B1285" s="73">
        <v>5940.13</v>
      </c>
    </row>
    <row r="1286" spans="1:2" x14ac:dyDescent="0.2">
      <c r="A1286" s="72">
        <v>37504</v>
      </c>
      <c r="B1286" s="73">
        <v>5894.77</v>
      </c>
    </row>
    <row r="1287" spans="1:2" x14ac:dyDescent="0.2">
      <c r="A1287" s="72">
        <v>37505</v>
      </c>
      <c r="B1287" s="73">
        <v>5948.45</v>
      </c>
    </row>
    <row r="1288" spans="1:2" x14ac:dyDescent="0.2">
      <c r="A1288" s="72">
        <v>37508</v>
      </c>
      <c r="B1288" s="73">
        <v>5941.23</v>
      </c>
    </row>
    <row r="1289" spans="1:2" x14ac:dyDescent="0.2">
      <c r="A1289" s="72">
        <v>37509</v>
      </c>
      <c r="B1289" s="73">
        <v>5972.19</v>
      </c>
    </row>
    <row r="1290" spans="1:2" x14ac:dyDescent="0.2">
      <c r="A1290" s="72">
        <v>37510</v>
      </c>
      <c r="B1290" s="73">
        <v>6002.74</v>
      </c>
    </row>
    <row r="1291" spans="1:2" x14ac:dyDescent="0.2">
      <c r="A1291" s="72">
        <v>37511</v>
      </c>
      <c r="B1291" s="73">
        <v>5962.65</v>
      </c>
    </row>
    <row r="1292" spans="1:2" x14ac:dyDescent="0.2">
      <c r="A1292" s="72">
        <v>37512</v>
      </c>
      <c r="B1292" s="73">
        <v>5907.29</v>
      </c>
    </row>
    <row r="1293" spans="1:2" x14ac:dyDescent="0.2">
      <c r="A1293" s="72">
        <v>37515</v>
      </c>
      <c r="B1293" s="73">
        <v>5854.97</v>
      </c>
    </row>
    <row r="1294" spans="1:2" x14ac:dyDescent="0.2">
      <c r="A1294" s="72">
        <v>37516</v>
      </c>
      <c r="B1294" s="73">
        <v>5735.86</v>
      </c>
    </row>
    <row r="1295" spans="1:2" x14ac:dyDescent="0.2">
      <c r="A1295" s="72">
        <v>37517</v>
      </c>
      <c r="B1295" s="73">
        <v>5539.72</v>
      </c>
    </row>
    <row r="1296" spans="1:2" x14ac:dyDescent="0.2">
      <c r="A1296" s="72">
        <v>37518</v>
      </c>
      <c r="B1296" s="73">
        <v>5497.05</v>
      </c>
    </row>
    <row r="1297" spans="1:2" x14ac:dyDescent="0.2">
      <c r="A1297" s="72">
        <v>37519</v>
      </c>
      <c r="B1297" s="73">
        <v>5563.64</v>
      </c>
    </row>
    <row r="1298" spans="1:2" x14ac:dyDescent="0.2">
      <c r="A1298" s="72">
        <v>37522</v>
      </c>
      <c r="B1298" s="73">
        <v>5391.04</v>
      </c>
    </row>
    <row r="1299" spans="1:2" x14ac:dyDescent="0.2">
      <c r="A1299" s="72">
        <v>37523</v>
      </c>
      <c r="B1299" s="73">
        <v>5257.8</v>
      </c>
    </row>
    <row r="1300" spans="1:2" x14ac:dyDescent="0.2">
      <c r="A1300" s="72">
        <v>37524</v>
      </c>
      <c r="B1300" s="73">
        <v>5352.97</v>
      </c>
    </row>
    <row r="1301" spans="1:2" x14ac:dyDescent="0.2">
      <c r="A1301" s="72">
        <v>37525</v>
      </c>
      <c r="B1301" s="73">
        <v>5413</v>
      </c>
    </row>
    <row r="1302" spans="1:2" x14ac:dyDescent="0.2">
      <c r="A1302" s="72">
        <v>37526</v>
      </c>
      <c r="B1302" s="73">
        <v>5291.11</v>
      </c>
    </row>
    <row r="1303" spans="1:2" x14ac:dyDescent="0.2">
      <c r="A1303" s="72">
        <v>37529</v>
      </c>
      <c r="B1303" s="73">
        <v>5106.5200000000004</v>
      </c>
    </row>
    <row r="1304" spans="1:2" x14ac:dyDescent="0.2">
      <c r="A1304" s="72">
        <v>37530</v>
      </c>
      <c r="B1304" s="73">
        <v>5134.2</v>
      </c>
    </row>
    <row r="1305" spans="1:2" x14ac:dyDescent="0.2">
      <c r="A1305" s="72">
        <v>37531</v>
      </c>
      <c r="B1305" s="73">
        <v>5216.08</v>
      </c>
    </row>
    <row r="1306" spans="1:2" x14ac:dyDescent="0.2">
      <c r="A1306" s="72">
        <v>37532</v>
      </c>
      <c r="B1306" s="73">
        <v>5197.3</v>
      </c>
    </row>
    <row r="1307" spans="1:2" x14ac:dyDescent="0.2">
      <c r="A1307" s="72">
        <v>37533</v>
      </c>
      <c r="B1307" s="73">
        <v>5234.0600000000004</v>
      </c>
    </row>
    <row r="1308" spans="1:2" x14ac:dyDescent="0.2">
      <c r="A1308" s="72">
        <v>37536</v>
      </c>
      <c r="B1308" s="73">
        <v>5211.6000000000004</v>
      </c>
    </row>
    <row r="1309" spans="1:2" x14ac:dyDescent="0.2">
      <c r="A1309" s="72">
        <v>37537</v>
      </c>
      <c r="B1309" s="73">
        <v>5258.34</v>
      </c>
    </row>
    <row r="1310" spans="1:2" x14ac:dyDescent="0.2">
      <c r="A1310" s="72">
        <v>37538</v>
      </c>
      <c r="B1310" s="73">
        <v>5231.9799999999996</v>
      </c>
    </row>
    <row r="1311" spans="1:2" x14ac:dyDescent="0.2">
      <c r="A1311" s="72">
        <v>37539</v>
      </c>
      <c r="B1311" s="73">
        <v>5191.12</v>
      </c>
    </row>
    <row r="1312" spans="1:2" x14ac:dyDescent="0.2">
      <c r="A1312" s="72">
        <v>37540</v>
      </c>
      <c r="B1312" s="73">
        <v>5333.53</v>
      </c>
    </row>
    <row r="1313" spans="1:2" x14ac:dyDescent="0.2">
      <c r="A1313" s="72">
        <v>37543</v>
      </c>
      <c r="B1313" s="73">
        <v>5227.3599999999997</v>
      </c>
    </row>
    <row r="1314" spans="1:2" x14ac:dyDescent="0.2">
      <c r="A1314" s="72">
        <v>37544</v>
      </c>
      <c r="B1314" s="73">
        <v>5324.81</v>
      </c>
    </row>
    <row r="1315" spans="1:2" x14ac:dyDescent="0.2">
      <c r="A1315" s="72">
        <v>37545</v>
      </c>
      <c r="B1315" s="73">
        <v>5304.94</v>
      </c>
    </row>
    <row r="1316" spans="1:2" x14ac:dyDescent="0.2">
      <c r="A1316" s="72">
        <v>37546</v>
      </c>
      <c r="B1316" s="73">
        <v>5326.6</v>
      </c>
    </row>
    <row r="1317" spans="1:2" x14ac:dyDescent="0.2">
      <c r="A1317" s="72">
        <v>37547</v>
      </c>
      <c r="B1317" s="73">
        <v>5280.82</v>
      </c>
    </row>
    <row r="1318" spans="1:2" x14ac:dyDescent="0.2">
      <c r="A1318" s="72">
        <v>37550</v>
      </c>
      <c r="B1318" s="73">
        <v>5252.53</v>
      </c>
    </row>
    <row r="1319" spans="1:2" x14ac:dyDescent="0.2">
      <c r="A1319" s="72">
        <v>37551</v>
      </c>
      <c r="B1319" s="73">
        <v>5232.51</v>
      </c>
    </row>
    <row r="1320" spans="1:2" x14ac:dyDescent="0.2">
      <c r="A1320" s="72">
        <v>37552</v>
      </c>
      <c r="B1320" s="73">
        <v>5083.34</v>
      </c>
    </row>
    <row r="1321" spans="1:2" x14ac:dyDescent="0.2">
      <c r="A1321" s="72">
        <v>37553</v>
      </c>
      <c r="B1321" s="73">
        <v>5156.6099999999997</v>
      </c>
    </row>
    <row r="1322" spans="1:2" x14ac:dyDescent="0.2">
      <c r="A1322" s="72">
        <v>37554</v>
      </c>
      <c r="B1322" s="73">
        <v>5288.14</v>
      </c>
    </row>
    <row r="1323" spans="1:2" x14ac:dyDescent="0.2">
      <c r="A1323" s="72">
        <v>37557</v>
      </c>
      <c r="B1323" s="73">
        <v>5383.59</v>
      </c>
    </row>
    <row r="1324" spans="1:2" x14ac:dyDescent="0.2">
      <c r="A1324" s="72">
        <v>37558</v>
      </c>
      <c r="B1324" s="73">
        <v>5253.67</v>
      </c>
    </row>
    <row r="1325" spans="1:2" x14ac:dyDescent="0.2">
      <c r="A1325" s="72">
        <v>37559</v>
      </c>
      <c r="B1325" s="73">
        <v>5351.42</v>
      </c>
    </row>
    <row r="1326" spans="1:2" x14ac:dyDescent="0.2">
      <c r="A1326" s="72">
        <v>37560</v>
      </c>
      <c r="B1326" s="73">
        <v>5445.9</v>
      </c>
    </row>
    <row r="1327" spans="1:2" x14ac:dyDescent="0.2">
      <c r="A1327" s="72">
        <v>37561</v>
      </c>
      <c r="B1327" s="73">
        <v>5445.9</v>
      </c>
    </row>
    <row r="1328" spans="1:2" x14ac:dyDescent="0.2">
      <c r="A1328" s="72">
        <v>37564</v>
      </c>
      <c r="B1328" s="73">
        <v>5574.67</v>
      </c>
    </row>
    <row r="1329" spans="1:2" x14ac:dyDescent="0.2">
      <c r="A1329" s="72">
        <v>37565</v>
      </c>
      <c r="B1329" s="73">
        <v>5532.72</v>
      </c>
    </row>
    <row r="1330" spans="1:2" x14ac:dyDescent="0.2">
      <c r="A1330" s="72">
        <v>37566</v>
      </c>
      <c r="B1330" s="73">
        <v>5552.75</v>
      </c>
    </row>
    <row r="1331" spans="1:2" x14ac:dyDescent="0.2">
      <c r="A1331" s="72">
        <v>37567</v>
      </c>
      <c r="B1331" s="73">
        <v>5548.57</v>
      </c>
    </row>
    <row r="1332" spans="1:2" x14ac:dyDescent="0.2">
      <c r="A1332" s="72">
        <v>37568</v>
      </c>
      <c r="B1332" s="73">
        <v>5546.16</v>
      </c>
    </row>
    <row r="1333" spans="1:2" x14ac:dyDescent="0.2">
      <c r="A1333" s="72">
        <v>37571</v>
      </c>
      <c r="B1333" s="73">
        <v>5553.69</v>
      </c>
    </row>
    <row r="1334" spans="1:2" x14ac:dyDescent="0.2">
      <c r="A1334" s="72">
        <v>37572</v>
      </c>
      <c r="B1334" s="73">
        <v>5544.19</v>
      </c>
    </row>
    <row r="1335" spans="1:2" x14ac:dyDescent="0.2">
      <c r="A1335" s="72">
        <v>37573</v>
      </c>
      <c r="B1335" s="73">
        <v>5532.25</v>
      </c>
    </row>
    <row r="1336" spans="1:2" x14ac:dyDescent="0.2">
      <c r="A1336" s="72">
        <v>37574</v>
      </c>
      <c r="B1336" s="73">
        <v>5625.52</v>
      </c>
    </row>
    <row r="1337" spans="1:2" x14ac:dyDescent="0.2">
      <c r="A1337" s="72">
        <v>37575</v>
      </c>
      <c r="B1337" s="73">
        <v>5715.13</v>
      </c>
    </row>
    <row r="1338" spans="1:2" x14ac:dyDescent="0.2">
      <c r="A1338" s="72">
        <v>37578</v>
      </c>
      <c r="B1338" s="73">
        <v>5753.42</v>
      </c>
    </row>
    <row r="1339" spans="1:2" x14ac:dyDescent="0.2">
      <c r="A1339" s="72">
        <v>37579</v>
      </c>
      <c r="B1339" s="73">
        <v>5778.02</v>
      </c>
    </row>
    <row r="1340" spans="1:2" x14ac:dyDescent="0.2">
      <c r="A1340" s="72">
        <v>37580</v>
      </c>
      <c r="B1340" s="73">
        <v>5800.02</v>
      </c>
    </row>
    <row r="1341" spans="1:2" x14ac:dyDescent="0.2">
      <c r="A1341" s="72">
        <v>37581</v>
      </c>
      <c r="B1341" s="73">
        <v>5839.49</v>
      </c>
    </row>
    <row r="1342" spans="1:2" x14ac:dyDescent="0.2">
      <c r="A1342" s="72">
        <v>37582</v>
      </c>
      <c r="B1342" s="73">
        <v>5852.76</v>
      </c>
    </row>
    <row r="1343" spans="1:2" x14ac:dyDescent="0.2">
      <c r="A1343" s="72">
        <v>37585</v>
      </c>
      <c r="B1343" s="73">
        <v>5953.91</v>
      </c>
    </row>
    <row r="1344" spans="1:2" x14ac:dyDescent="0.2">
      <c r="A1344" s="72">
        <v>37586</v>
      </c>
      <c r="B1344" s="73">
        <v>5872.31</v>
      </c>
    </row>
    <row r="1345" spans="1:2" x14ac:dyDescent="0.2">
      <c r="A1345" s="72">
        <v>37587</v>
      </c>
      <c r="B1345" s="73">
        <v>5954.25</v>
      </c>
    </row>
    <row r="1346" spans="1:2" x14ac:dyDescent="0.2">
      <c r="A1346" s="72">
        <v>37588</v>
      </c>
      <c r="B1346" s="73">
        <v>6034.46</v>
      </c>
    </row>
    <row r="1347" spans="1:2" x14ac:dyDescent="0.2">
      <c r="A1347" s="72">
        <v>37589</v>
      </c>
      <c r="B1347" s="73">
        <v>6058</v>
      </c>
    </row>
    <row r="1348" spans="1:2" x14ac:dyDescent="0.2">
      <c r="A1348" s="72">
        <v>37592</v>
      </c>
      <c r="B1348" s="73">
        <v>6067.76</v>
      </c>
    </row>
    <row r="1349" spans="1:2" x14ac:dyDescent="0.2">
      <c r="A1349" s="72">
        <v>37593</v>
      </c>
      <c r="B1349" s="73">
        <v>6030.27</v>
      </c>
    </row>
    <row r="1350" spans="1:2" x14ac:dyDescent="0.2">
      <c r="A1350" s="72">
        <v>37594</v>
      </c>
      <c r="B1350" s="73">
        <v>6090.31</v>
      </c>
    </row>
    <row r="1351" spans="1:2" x14ac:dyDescent="0.2">
      <c r="A1351" s="72">
        <v>37595</v>
      </c>
      <c r="B1351" s="73">
        <v>6107.39</v>
      </c>
    </row>
    <row r="1352" spans="1:2" x14ac:dyDescent="0.2">
      <c r="A1352" s="72">
        <v>37596</v>
      </c>
      <c r="B1352" s="73">
        <v>6098.1</v>
      </c>
    </row>
    <row r="1353" spans="1:2" x14ac:dyDescent="0.2">
      <c r="A1353" s="72">
        <v>37599</v>
      </c>
      <c r="B1353" s="73">
        <v>5968.17</v>
      </c>
    </row>
    <row r="1354" spans="1:2" x14ac:dyDescent="0.2">
      <c r="A1354" s="72">
        <v>37600</v>
      </c>
      <c r="B1354" s="73">
        <v>5940.59</v>
      </c>
    </row>
    <row r="1355" spans="1:2" x14ac:dyDescent="0.2">
      <c r="A1355" s="72">
        <v>37601</v>
      </c>
      <c r="B1355" s="73">
        <v>5911.09</v>
      </c>
    </row>
    <row r="1356" spans="1:2" x14ac:dyDescent="0.2">
      <c r="A1356" s="72">
        <v>37602</v>
      </c>
      <c r="B1356" s="73">
        <v>5877.16</v>
      </c>
    </row>
    <row r="1357" spans="1:2" x14ac:dyDescent="0.2">
      <c r="A1357" s="72">
        <v>37603</v>
      </c>
      <c r="B1357" s="73">
        <v>5836.89</v>
      </c>
    </row>
    <row r="1358" spans="1:2" x14ac:dyDescent="0.2">
      <c r="A1358" s="72">
        <v>37606</v>
      </c>
      <c r="B1358" s="73">
        <v>5849.73</v>
      </c>
    </row>
    <row r="1359" spans="1:2" x14ac:dyDescent="0.2">
      <c r="A1359" s="72">
        <v>37607</v>
      </c>
      <c r="B1359" s="73">
        <v>5882.05</v>
      </c>
    </row>
    <row r="1360" spans="1:2" x14ac:dyDescent="0.2">
      <c r="A1360" s="72">
        <v>37608</v>
      </c>
      <c r="B1360" s="73">
        <v>5935.94</v>
      </c>
    </row>
    <row r="1361" spans="1:2" x14ac:dyDescent="0.2">
      <c r="A1361" s="72">
        <v>37609</v>
      </c>
      <c r="B1361" s="73">
        <v>5898.73</v>
      </c>
    </row>
    <row r="1362" spans="1:2" x14ac:dyDescent="0.2">
      <c r="A1362" s="72">
        <v>37610</v>
      </c>
      <c r="B1362" s="73">
        <v>5878.59</v>
      </c>
    </row>
    <row r="1363" spans="1:2" x14ac:dyDescent="0.2">
      <c r="A1363" s="72">
        <v>37613</v>
      </c>
      <c r="B1363" s="73">
        <v>5847.67</v>
      </c>
    </row>
    <row r="1364" spans="1:2" x14ac:dyDescent="0.2">
      <c r="A1364" s="72">
        <v>37614</v>
      </c>
      <c r="B1364" s="73">
        <v>5847.67</v>
      </c>
    </row>
    <row r="1365" spans="1:2" x14ac:dyDescent="0.2">
      <c r="A1365" s="72">
        <v>37615</v>
      </c>
      <c r="B1365" s="73">
        <v>5847.67</v>
      </c>
    </row>
    <row r="1366" spans="1:2" x14ac:dyDescent="0.2">
      <c r="A1366" s="72">
        <v>37616</v>
      </c>
      <c r="B1366" s="73">
        <v>5847.67</v>
      </c>
    </row>
    <row r="1367" spans="1:2" x14ac:dyDescent="0.2">
      <c r="A1367" s="72">
        <v>37617</v>
      </c>
      <c r="B1367" s="73">
        <v>5789.65</v>
      </c>
    </row>
    <row r="1368" spans="1:2" x14ac:dyDescent="0.2">
      <c r="A1368" s="72">
        <v>37620</v>
      </c>
      <c r="B1368" s="73">
        <v>5785.81</v>
      </c>
    </row>
    <row r="1369" spans="1:2" x14ac:dyDescent="0.2">
      <c r="A1369" s="72">
        <v>37621</v>
      </c>
      <c r="B1369" s="73">
        <v>5824.7</v>
      </c>
    </row>
    <row r="1370" spans="1:2" x14ac:dyDescent="0.2">
      <c r="A1370" s="72">
        <v>37622</v>
      </c>
      <c r="B1370" s="73">
        <v>5824.7</v>
      </c>
    </row>
    <row r="1371" spans="1:2" x14ac:dyDescent="0.2">
      <c r="A1371" s="72">
        <v>37623</v>
      </c>
      <c r="B1371" s="73">
        <v>5945.87</v>
      </c>
    </row>
    <row r="1372" spans="1:2" x14ac:dyDescent="0.2">
      <c r="A1372" s="72">
        <v>37624</v>
      </c>
      <c r="B1372" s="73">
        <v>5943.97</v>
      </c>
    </row>
    <row r="1373" spans="1:2" x14ac:dyDescent="0.2">
      <c r="A1373" s="72">
        <v>37627</v>
      </c>
      <c r="B1373" s="73">
        <v>5874.05</v>
      </c>
    </row>
    <row r="1374" spans="1:2" x14ac:dyDescent="0.2">
      <c r="A1374" s="72">
        <v>37628</v>
      </c>
      <c r="B1374" s="73">
        <v>5976.7</v>
      </c>
    </row>
    <row r="1375" spans="1:2" x14ac:dyDescent="0.2">
      <c r="A1375" s="72">
        <v>37629</v>
      </c>
      <c r="B1375" s="73">
        <v>5982.54</v>
      </c>
    </row>
    <row r="1376" spans="1:2" x14ac:dyDescent="0.2">
      <c r="A1376" s="72">
        <v>37630</v>
      </c>
      <c r="B1376" s="73">
        <v>6004.88</v>
      </c>
    </row>
    <row r="1377" spans="1:2" x14ac:dyDescent="0.2">
      <c r="A1377" s="72">
        <v>37631</v>
      </c>
      <c r="B1377" s="73">
        <v>6024.86</v>
      </c>
    </row>
    <row r="1378" spans="1:2" x14ac:dyDescent="0.2">
      <c r="A1378" s="72">
        <v>37634</v>
      </c>
      <c r="B1378" s="73">
        <v>6067.85</v>
      </c>
    </row>
    <row r="1379" spans="1:2" x14ac:dyDescent="0.2">
      <c r="A1379" s="72">
        <v>37635</v>
      </c>
      <c r="B1379" s="73">
        <v>6088.7</v>
      </c>
    </row>
    <row r="1380" spans="1:2" x14ac:dyDescent="0.2">
      <c r="A1380" s="72">
        <v>37636</v>
      </c>
      <c r="B1380" s="73">
        <v>6049.39</v>
      </c>
    </row>
    <row r="1381" spans="1:2" x14ac:dyDescent="0.2">
      <c r="A1381" s="72">
        <v>37637</v>
      </c>
      <c r="B1381" s="73">
        <v>6071.11</v>
      </c>
    </row>
    <row r="1382" spans="1:2" x14ac:dyDescent="0.2">
      <c r="A1382" s="72">
        <v>37638</v>
      </c>
      <c r="B1382" s="73">
        <v>5998.69</v>
      </c>
    </row>
    <row r="1383" spans="1:2" x14ac:dyDescent="0.2">
      <c r="A1383" s="72">
        <v>37641</v>
      </c>
      <c r="B1383" s="73">
        <v>5942.37</v>
      </c>
    </row>
    <row r="1384" spans="1:2" x14ac:dyDescent="0.2">
      <c r="A1384" s="72">
        <v>37642</v>
      </c>
      <c r="B1384" s="73">
        <v>5841.33</v>
      </c>
    </row>
    <row r="1385" spans="1:2" x14ac:dyDescent="0.2">
      <c r="A1385" s="72">
        <v>37643</v>
      </c>
      <c r="B1385" s="73">
        <v>5845.29</v>
      </c>
    </row>
    <row r="1386" spans="1:2" x14ac:dyDescent="0.2">
      <c r="A1386" s="72">
        <v>37644</v>
      </c>
      <c r="B1386" s="73">
        <v>5896.92</v>
      </c>
    </row>
    <row r="1387" spans="1:2" x14ac:dyDescent="0.2">
      <c r="A1387" s="72">
        <v>37645</v>
      </c>
      <c r="B1387" s="73">
        <v>5877.01</v>
      </c>
    </row>
    <row r="1388" spans="1:2" x14ac:dyDescent="0.2">
      <c r="A1388" s="72">
        <v>37648</v>
      </c>
      <c r="B1388" s="73">
        <v>5792.64</v>
      </c>
    </row>
    <row r="1389" spans="1:2" x14ac:dyDescent="0.2">
      <c r="A1389" s="72">
        <v>37649</v>
      </c>
      <c r="B1389" s="73">
        <v>5732.04</v>
      </c>
    </row>
    <row r="1390" spans="1:2" x14ac:dyDescent="0.2">
      <c r="A1390" s="72">
        <v>37650</v>
      </c>
      <c r="B1390" s="73">
        <v>5608.53</v>
      </c>
    </row>
    <row r="1391" spans="1:2" x14ac:dyDescent="0.2">
      <c r="A1391" s="72">
        <v>37651</v>
      </c>
      <c r="B1391" s="73">
        <v>5620.84</v>
      </c>
    </row>
    <row r="1392" spans="1:2" x14ac:dyDescent="0.2">
      <c r="A1392" s="72">
        <v>37652</v>
      </c>
      <c r="B1392" s="73">
        <v>5641.52</v>
      </c>
    </row>
    <row r="1393" spans="1:2" x14ac:dyDescent="0.2">
      <c r="A1393" s="72">
        <v>37655</v>
      </c>
      <c r="B1393" s="73">
        <v>5685.74</v>
      </c>
    </row>
    <row r="1394" spans="1:2" x14ac:dyDescent="0.2">
      <c r="A1394" s="72">
        <v>37656</v>
      </c>
      <c r="B1394" s="73">
        <v>5618.13</v>
      </c>
    </row>
    <row r="1395" spans="1:2" x14ac:dyDescent="0.2">
      <c r="A1395" s="72">
        <v>37657</v>
      </c>
      <c r="B1395" s="73">
        <v>5637.21</v>
      </c>
    </row>
    <row r="1396" spans="1:2" x14ac:dyDescent="0.2">
      <c r="A1396" s="72">
        <v>37658</v>
      </c>
      <c r="B1396" s="73">
        <v>5651.26</v>
      </c>
    </row>
    <row r="1397" spans="1:2" x14ac:dyDescent="0.2">
      <c r="A1397" s="72">
        <v>37659</v>
      </c>
      <c r="B1397" s="73">
        <v>5610.51</v>
      </c>
    </row>
    <row r="1398" spans="1:2" x14ac:dyDescent="0.2">
      <c r="A1398" s="72">
        <v>37662</v>
      </c>
      <c r="B1398" s="73">
        <v>5582.51</v>
      </c>
    </row>
    <row r="1399" spans="1:2" x14ac:dyDescent="0.2">
      <c r="A1399" s="72">
        <v>37663</v>
      </c>
      <c r="B1399" s="73">
        <v>5623.11</v>
      </c>
    </row>
    <row r="1400" spans="1:2" x14ac:dyDescent="0.2">
      <c r="A1400" s="72">
        <v>37664</v>
      </c>
      <c r="B1400" s="73">
        <v>5578.48</v>
      </c>
    </row>
    <row r="1401" spans="1:2" x14ac:dyDescent="0.2">
      <c r="A1401" s="72">
        <v>37665</v>
      </c>
      <c r="B1401" s="73">
        <v>5555.51</v>
      </c>
    </row>
    <row r="1402" spans="1:2" x14ac:dyDescent="0.2">
      <c r="A1402" s="72">
        <v>37666</v>
      </c>
      <c r="B1402" s="73">
        <v>5607.28</v>
      </c>
    </row>
    <row r="1403" spans="1:2" x14ac:dyDescent="0.2">
      <c r="A1403" s="72">
        <v>37669</v>
      </c>
      <c r="B1403" s="73">
        <v>5644.98</v>
      </c>
    </row>
    <row r="1404" spans="1:2" x14ac:dyDescent="0.2">
      <c r="A1404" s="72">
        <v>37670</v>
      </c>
      <c r="B1404" s="73">
        <v>5658.23</v>
      </c>
    </row>
    <row r="1405" spans="1:2" x14ac:dyDescent="0.2">
      <c r="A1405" s="72">
        <v>37671</v>
      </c>
      <c r="B1405" s="73">
        <v>5570.46</v>
      </c>
    </row>
    <row r="1406" spans="1:2" x14ac:dyDescent="0.2">
      <c r="A1406" s="72">
        <v>37672</v>
      </c>
      <c r="B1406" s="73">
        <v>5548.56</v>
      </c>
    </row>
    <row r="1407" spans="1:2" x14ac:dyDescent="0.2">
      <c r="A1407" s="72">
        <v>37673</v>
      </c>
      <c r="B1407" s="73">
        <v>5486.35</v>
      </c>
    </row>
    <row r="1408" spans="1:2" x14ac:dyDescent="0.2">
      <c r="A1408" s="72">
        <v>37676</v>
      </c>
      <c r="B1408" s="73">
        <v>5407.48</v>
      </c>
    </row>
    <row r="1409" spans="1:2" x14ac:dyDescent="0.2">
      <c r="A1409" s="72">
        <v>37677</v>
      </c>
      <c r="B1409" s="73">
        <v>5218.66</v>
      </c>
    </row>
    <row r="1410" spans="1:2" x14ac:dyDescent="0.2">
      <c r="A1410" s="72">
        <v>37678</v>
      </c>
      <c r="B1410" s="73">
        <v>5238.88</v>
      </c>
    </row>
    <row r="1411" spans="1:2" x14ac:dyDescent="0.2">
      <c r="A1411" s="72">
        <v>37679</v>
      </c>
      <c r="B1411" s="73">
        <v>5255.65</v>
      </c>
    </row>
    <row r="1412" spans="1:2" x14ac:dyDescent="0.2">
      <c r="A1412" s="72">
        <v>37680</v>
      </c>
      <c r="B1412" s="73">
        <v>5259.14</v>
      </c>
    </row>
    <row r="1413" spans="1:2" x14ac:dyDescent="0.2">
      <c r="A1413" s="72">
        <v>37683</v>
      </c>
      <c r="B1413" s="73">
        <v>5225.9799999999996</v>
      </c>
    </row>
    <row r="1414" spans="1:2" x14ac:dyDescent="0.2">
      <c r="A1414" s="72">
        <v>37684</v>
      </c>
      <c r="B1414" s="73">
        <v>5240.46</v>
      </c>
    </row>
    <row r="1415" spans="1:2" x14ac:dyDescent="0.2">
      <c r="A1415" s="72">
        <v>37685</v>
      </c>
      <c r="B1415" s="73">
        <v>5237.3999999999996</v>
      </c>
    </row>
    <row r="1416" spans="1:2" x14ac:dyDescent="0.2">
      <c r="A1416" s="72">
        <v>37686</v>
      </c>
      <c r="B1416" s="73">
        <v>5258.82</v>
      </c>
    </row>
    <row r="1417" spans="1:2" x14ac:dyDescent="0.2">
      <c r="A1417" s="72">
        <v>37687</v>
      </c>
      <c r="B1417" s="73">
        <v>5270.86</v>
      </c>
    </row>
    <row r="1418" spans="1:2" x14ac:dyDescent="0.2">
      <c r="A1418" s="72">
        <v>37690</v>
      </c>
      <c r="B1418" s="73">
        <v>5318.82</v>
      </c>
    </row>
    <row r="1419" spans="1:2" x14ac:dyDescent="0.2">
      <c r="A1419" s="72">
        <v>37691</v>
      </c>
      <c r="B1419" s="73">
        <v>5374.94</v>
      </c>
    </row>
    <row r="1420" spans="1:2" x14ac:dyDescent="0.2">
      <c r="A1420" s="72">
        <v>37692</v>
      </c>
      <c r="B1420" s="73">
        <v>5370.61</v>
      </c>
    </row>
    <row r="1421" spans="1:2" x14ac:dyDescent="0.2">
      <c r="A1421" s="72">
        <v>37693</v>
      </c>
      <c r="B1421" s="73">
        <v>5391.99</v>
      </c>
    </row>
    <row r="1422" spans="1:2" x14ac:dyDescent="0.2">
      <c r="A1422" s="72">
        <v>37694</v>
      </c>
      <c r="B1422" s="73">
        <v>5393.13</v>
      </c>
    </row>
    <row r="1423" spans="1:2" x14ac:dyDescent="0.2">
      <c r="A1423" s="72">
        <v>37697</v>
      </c>
      <c r="B1423" s="73">
        <v>5343.57</v>
      </c>
    </row>
    <row r="1424" spans="1:2" x14ac:dyDescent="0.2">
      <c r="A1424" s="72">
        <v>37698</v>
      </c>
      <c r="B1424" s="73">
        <v>5394.68</v>
      </c>
    </row>
    <row r="1425" spans="1:2" x14ac:dyDescent="0.2">
      <c r="A1425" s="72">
        <v>37699</v>
      </c>
      <c r="B1425" s="73">
        <v>5360.15</v>
      </c>
    </row>
    <row r="1426" spans="1:2" x14ac:dyDescent="0.2">
      <c r="A1426" s="72">
        <v>37700</v>
      </c>
      <c r="B1426" s="73">
        <v>5328.72</v>
      </c>
    </row>
    <row r="1427" spans="1:2" x14ac:dyDescent="0.2">
      <c r="A1427" s="72">
        <v>37701</v>
      </c>
      <c r="B1427" s="73">
        <v>5398.06</v>
      </c>
    </row>
    <row r="1428" spans="1:2" x14ac:dyDescent="0.2">
      <c r="A1428" s="72">
        <v>37704</v>
      </c>
      <c r="B1428" s="73">
        <v>5338.83</v>
      </c>
    </row>
    <row r="1429" spans="1:2" x14ac:dyDescent="0.2">
      <c r="A1429" s="72">
        <v>37705</v>
      </c>
      <c r="B1429" s="73">
        <v>5365.14</v>
      </c>
    </row>
    <row r="1430" spans="1:2" x14ac:dyDescent="0.2">
      <c r="A1430" s="72">
        <v>37706</v>
      </c>
      <c r="B1430" s="73">
        <v>5422.72</v>
      </c>
    </row>
    <row r="1431" spans="1:2" x14ac:dyDescent="0.2">
      <c r="A1431" s="72">
        <v>37707</v>
      </c>
      <c r="B1431" s="73">
        <v>5405.04</v>
      </c>
    </row>
    <row r="1432" spans="1:2" x14ac:dyDescent="0.2">
      <c r="A1432" s="72">
        <v>37708</v>
      </c>
      <c r="B1432" s="73">
        <v>5375.52</v>
      </c>
    </row>
    <row r="1433" spans="1:2" x14ac:dyDescent="0.2">
      <c r="A1433" s="72">
        <v>37711</v>
      </c>
      <c r="B1433" s="73">
        <v>5305.22</v>
      </c>
    </row>
    <row r="1434" spans="1:2" x14ac:dyDescent="0.2">
      <c r="A1434" s="72">
        <v>37712</v>
      </c>
      <c r="B1434" s="73">
        <v>5366.27</v>
      </c>
    </row>
    <row r="1435" spans="1:2" x14ac:dyDescent="0.2">
      <c r="A1435" s="72">
        <v>37713</v>
      </c>
      <c r="B1435" s="73">
        <v>5417.49</v>
      </c>
    </row>
    <row r="1436" spans="1:2" x14ac:dyDescent="0.2">
      <c r="A1436" s="72">
        <v>37714</v>
      </c>
      <c r="B1436" s="73">
        <v>5431.48</v>
      </c>
    </row>
    <row r="1437" spans="1:2" x14ac:dyDescent="0.2">
      <c r="A1437" s="72">
        <v>37715</v>
      </c>
      <c r="B1437" s="73">
        <v>5529.07</v>
      </c>
    </row>
    <row r="1438" spans="1:2" x14ac:dyDescent="0.2">
      <c r="A1438" s="72">
        <v>37718</v>
      </c>
      <c r="B1438" s="73">
        <v>5627.48</v>
      </c>
    </row>
    <row r="1439" spans="1:2" x14ac:dyDescent="0.2">
      <c r="A1439" s="72">
        <v>37719</v>
      </c>
      <c r="B1439" s="73">
        <v>5551.44</v>
      </c>
    </row>
    <row r="1440" spans="1:2" x14ac:dyDescent="0.2">
      <c r="A1440" s="72">
        <v>37720</v>
      </c>
      <c r="B1440" s="73">
        <v>5551.14</v>
      </c>
    </row>
    <row r="1441" spans="1:2" x14ac:dyDescent="0.2">
      <c r="A1441" s="72">
        <v>37721</v>
      </c>
      <c r="B1441" s="73">
        <v>5476.73</v>
      </c>
    </row>
    <row r="1442" spans="1:2" x14ac:dyDescent="0.2">
      <c r="A1442" s="72">
        <v>37722</v>
      </c>
      <c r="B1442" s="73">
        <v>5449.53</v>
      </c>
    </row>
    <row r="1443" spans="1:2" x14ac:dyDescent="0.2">
      <c r="A1443" s="72">
        <v>37725</v>
      </c>
      <c r="B1443" s="73">
        <v>5377.89</v>
      </c>
    </row>
    <row r="1444" spans="1:2" x14ac:dyDescent="0.2">
      <c r="A1444" s="72">
        <v>37726</v>
      </c>
      <c r="B1444" s="73">
        <v>5497.77</v>
      </c>
    </row>
    <row r="1445" spans="1:2" x14ac:dyDescent="0.2">
      <c r="A1445" s="72">
        <v>37727</v>
      </c>
      <c r="B1445" s="73">
        <v>5471.29</v>
      </c>
    </row>
    <row r="1446" spans="1:2" x14ac:dyDescent="0.2">
      <c r="A1446" s="72">
        <v>37728</v>
      </c>
      <c r="B1446" s="73">
        <v>5446.72</v>
      </c>
    </row>
    <row r="1447" spans="1:2" x14ac:dyDescent="0.2">
      <c r="A1447" s="72">
        <v>37729</v>
      </c>
      <c r="B1447" s="73">
        <v>5446.72</v>
      </c>
    </row>
    <row r="1448" spans="1:2" x14ac:dyDescent="0.2">
      <c r="A1448" s="72">
        <v>37732</v>
      </c>
      <c r="B1448" s="73">
        <v>5446.72</v>
      </c>
    </row>
    <row r="1449" spans="1:2" x14ac:dyDescent="0.2">
      <c r="A1449" s="72">
        <v>37733</v>
      </c>
      <c r="B1449" s="73">
        <v>5413.61</v>
      </c>
    </row>
    <row r="1450" spans="1:2" x14ac:dyDescent="0.2">
      <c r="A1450" s="72">
        <v>37734</v>
      </c>
      <c r="B1450" s="73">
        <v>5453.81</v>
      </c>
    </row>
    <row r="1451" spans="1:2" x14ac:dyDescent="0.2">
      <c r="A1451" s="72">
        <v>37735</v>
      </c>
      <c r="B1451" s="73">
        <v>5417.94</v>
      </c>
    </row>
    <row r="1452" spans="1:2" x14ac:dyDescent="0.2">
      <c r="A1452" s="72">
        <v>37736</v>
      </c>
      <c r="B1452" s="73">
        <v>5432.66</v>
      </c>
    </row>
    <row r="1453" spans="1:2" x14ac:dyDescent="0.2">
      <c r="A1453" s="72">
        <v>37739</v>
      </c>
      <c r="B1453" s="73">
        <v>5438.27</v>
      </c>
    </row>
    <row r="1454" spans="1:2" x14ac:dyDescent="0.2">
      <c r="A1454" s="72">
        <v>37740</v>
      </c>
      <c r="B1454" s="73">
        <v>5453.22</v>
      </c>
    </row>
    <row r="1455" spans="1:2" x14ac:dyDescent="0.2">
      <c r="A1455" s="72">
        <v>37741</v>
      </c>
      <c r="B1455" s="73">
        <v>5482.49</v>
      </c>
    </row>
    <row r="1456" spans="1:2" x14ac:dyDescent="0.2">
      <c r="A1456" s="72">
        <v>37742</v>
      </c>
      <c r="B1456" s="73">
        <v>5482.49</v>
      </c>
    </row>
    <row r="1457" spans="1:2" x14ac:dyDescent="0.2">
      <c r="A1457" s="72">
        <v>37743</v>
      </c>
      <c r="B1457" s="73">
        <v>5512.47</v>
      </c>
    </row>
    <row r="1458" spans="1:2" x14ac:dyDescent="0.2">
      <c r="A1458" s="72">
        <v>37746</v>
      </c>
      <c r="B1458" s="73">
        <v>5547.41</v>
      </c>
    </row>
    <row r="1459" spans="1:2" x14ac:dyDescent="0.2">
      <c r="A1459" s="72">
        <v>37747</v>
      </c>
      <c r="B1459" s="73">
        <v>5615</v>
      </c>
    </row>
    <row r="1460" spans="1:2" x14ac:dyDescent="0.2">
      <c r="A1460" s="72">
        <v>37748</v>
      </c>
      <c r="B1460" s="73">
        <v>5645.85</v>
      </c>
    </row>
    <row r="1461" spans="1:2" x14ac:dyDescent="0.2">
      <c r="A1461" s="72">
        <v>37749</v>
      </c>
      <c r="B1461" s="73">
        <v>5649.76</v>
      </c>
    </row>
    <row r="1462" spans="1:2" x14ac:dyDescent="0.2">
      <c r="A1462" s="72">
        <v>37750</v>
      </c>
      <c r="B1462" s="73">
        <v>5601.53</v>
      </c>
    </row>
    <row r="1463" spans="1:2" x14ac:dyDescent="0.2">
      <c r="A1463" s="72">
        <v>37753</v>
      </c>
      <c r="B1463" s="73">
        <v>5629.73</v>
      </c>
    </row>
    <row r="1464" spans="1:2" x14ac:dyDescent="0.2">
      <c r="A1464" s="72">
        <v>37754</v>
      </c>
      <c r="B1464" s="73">
        <v>5618.89</v>
      </c>
    </row>
    <row r="1465" spans="1:2" x14ac:dyDescent="0.2">
      <c r="A1465" s="72">
        <v>37755</v>
      </c>
      <c r="B1465" s="73">
        <v>5654.05</v>
      </c>
    </row>
    <row r="1466" spans="1:2" x14ac:dyDescent="0.2">
      <c r="A1466" s="72">
        <v>37756</v>
      </c>
      <c r="B1466" s="73">
        <v>5623.61</v>
      </c>
    </row>
    <row r="1467" spans="1:2" x14ac:dyDescent="0.2">
      <c r="A1467" s="72">
        <v>37757</v>
      </c>
      <c r="B1467" s="73">
        <v>5614.41</v>
      </c>
    </row>
    <row r="1468" spans="1:2" x14ac:dyDescent="0.2">
      <c r="A1468" s="72">
        <v>37760</v>
      </c>
      <c r="B1468" s="73">
        <v>5604.76</v>
      </c>
    </row>
    <row r="1469" spans="1:2" x14ac:dyDescent="0.2">
      <c r="A1469" s="72">
        <v>37761</v>
      </c>
      <c r="B1469" s="73">
        <v>5638.28</v>
      </c>
    </row>
    <row r="1470" spans="1:2" x14ac:dyDescent="0.2">
      <c r="A1470" s="72">
        <v>37762</v>
      </c>
      <c r="B1470" s="73">
        <v>5612.6</v>
      </c>
    </row>
    <row r="1471" spans="1:2" x14ac:dyDescent="0.2">
      <c r="A1471" s="72">
        <v>37763</v>
      </c>
      <c r="B1471" s="73">
        <v>5613.67</v>
      </c>
    </row>
    <row r="1472" spans="1:2" x14ac:dyDescent="0.2">
      <c r="A1472" s="72">
        <v>37764</v>
      </c>
      <c r="B1472" s="73">
        <v>5614.86</v>
      </c>
    </row>
    <row r="1473" spans="1:2" x14ac:dyDescent="0.2">
      <c r="A1473" s="72">
        <v>37767</v>
      </c>
      <c r="B1473" s="73">
        <v>5614.6</v>
      </c>
    </row>
    <row r="1474" spans="1:2" x14ac:dyDescent="0.2">
      <c r="A1474" s="72">
        <v>37768</v>
      </c>
      <c r="B1474" s="73">
        <v>5618.71</v>
      </c>
    </row>
    <row r="1475" spans="1:2" x14ac:dyDescent="0.2">
      <c r="A1475" s="72">
        <v>37769</v>
      </c>
      <c r="B1475" s="73">
        <v>5700.87</v>
      </c>
    </row>
    <row r="1476" spans="1:2" x14ac:dyDescent="0.2">
      <c r="A1476" s="72">
        <v>37770</v>
      </c>
      <c r="B1476" s="73">
        <v>5671.19</v>
      </c>
    </row>
    <row r="1477" spans="1:2" x14ac:dyDescent="0.2">
      <c r="A1477" s="72">
        <v>37771</v>
      </c>
      <c r="B1477" s="73">
        <v>5697.22</v>
      </c>
    </row>
    <row r="1478" spans="1:2" x14ac:dyDescent="0.2">
      <c r="A1478" s="72">
        <v>37774</v>
      </c>
      <c r="B1478" s="73">
        <v>5794.16</v>
      </c>
    </row>
    <row r="1479" spans="1:2" x14ac:dyDescent="0.2">
      <c r="A1479" s="72">
        <v>37775</v>
      </c>
      <c r="B1479" s="73">
        <v>5813.53</v>
      </c>
    </row>
    <row r="1480" spans="1:2" x14ac:dyDescent="0.2">
      <c r="A1480" s="72">
        <v>37776</v>
      </c>
      <c r="B1480" s="73">
        <v>5900.45</v>
      </c>
    </row>
    <row r="1481" spans="1:2" x14ac:dyDescent="0.2">
      <c r="A1481" s="72">
        <v>37777</v>
      </c>
      <c r="B1481" s="73">
        <v>5937.84</v>
      </c>
    </row>
    <row r="1482" spans="1:2" x14ac:dyDescent="0.2">
      <c r="A1482" s="72">
        <v>37778</v>
      </c>
      <c r="B1482" s="73">
        <v>5957.11</v>
      </c>
    </row>
    <row r="1483" spans="1:2" x14ac:dyDescent="0.2">
      <c r="A1483" s="72">
        <v>37781</v>
      </c>
      <c r="B1483" s="73">
        <v>5923.22</v>
      </c>
    </row>
    <row r="1484" spans="1:2" x14ac:dyDescent="0.2">
      <c r="A1484" s="72">
        <v>37782</v>
      </c>
      <c r="B1484" s="73">
        <v>5919.37</v>
      </c>
    </row>
    <row r="1485" spans="1:2" x14ac:dyDescent="0.2">
      <c r="A1485" s="72">
        <v>37783</v>
      </c>
      <c r="B1485" s="73">
        <v>5938.34</v>
      </c>
    </row>
    <row r="1486" spans="1:2" x14ac:dyDescent="0.2">
      <c r="A1486" s="72">
        <v>37784</v>
      </c>
      <c r="B1486" s="73">
        <v>5904.17</v>
      </c>
    </row>
    <row r="1487" spans="1:2" x14ac:dyDescent="0.2">
      <c r="A1487" s="72">
        <v>37785</v>
      </c>
      <c r="B1487" s="73">
        <v>5853.84</v>
      </c>
    </row>
    <row r="1488" spans="1:2" x14ac:dyDescent="0.2">
      <c r="A1488" s="72">
        <v>37788</v>
      </c>
      <c r="B1488" s="73">
        <v>5905.31</v>
      </c>
    </row>
    <row r="1489" spans="1:2" x14ac:dyDescent="0.2">
      <c r="A1489" s="72">
        <v>37789</v>
      </c>
      <c r="B1489" s="73">
        <v>5884.5</v>
      </c>
    </row>
    <row r="1490" spans="1:2" x14ac:dyDescent="0.2">
      <c r="A1490" s="72">
        <v>37790</v>
      </c>
      <c r="B1490" s="73">
        <v>5837.2</v>
      </c>
    </row>
    <row r="1491" spans="1:2" x14ac:dyDescent="0.2">
      <c r="A1491" s="72">
        <v>37791</v>
      </c>
      <c r="B1491" s="73">
        <v>5783.8</v>
      </c>
    </row>
    <row r="1492" spans="1:2" x14ac:dyDescent="0.2">
      <c r="A1492" s="72">
        <v>37792</v>
      </c>
      <c r="B1492" s="73">
        <v>5856.89</v>
      </c>
    </row>
    <row r="1493" spans="1:2" x14ac:dyDescent="0.2">
      <c r="A1493" s="72">
        <v>37795</v>
      </c>
      <c r="B1493" s="73">
        <v>5887.7</v>
      </c>
    </row>
    <row r="1494" spans="1:2" x14ac:dyDescent="0.2">
      <c r="A1494" s="72">
        <v>37796</v>
      </c>
      <c r="B1494" s="73">
        <v>5808.44</v>
      </c>
    </row>
    <row r="1495" spans="1:2" x14ac:dyDescent="0.2">
      <c r="A1495" s="72">
        <v>37797</v>
      </c>
      <c r="B1495" s="73">
        <v>5840.78</v>
      </c>
    </row>
    <row r="1496" spans="1:2" x14ac:dyDescent="0.2">
      <c r="A1496" s="72">
        <v>37798</v>
      </c>
      <c r="B1496" s="73">
        <v>5863.2</v>
      </c>
    </row>
    <row r="1497" spans="1:2" x14ac:dyDescent="0.2">
      <c r="A1497" s="72">
        <v>37799</v>
      </c>
      <c r="B1497" s="73">
        <v>5869.4</v>
      </c>
    </row>
    <row r="1498" spans="1:2" x14ac:dyDescent="0.2">
      <c r="A1498" s="72">
        <v>37802</v>
      </c>
      <c r="B1498" s="73">
        <v>5843.33</v>
      </c>
    </row>
    <row r="1499" spans="1:2" x14ac:dyDescent="0.2">
      <c r="A1499" s="72">
        <v>37803</v>
      </c>
      <c r="B1499" s="73">
        <v>5800.82</v>
      </c>
    </row>
    <row r="1500" spans="1:2" x14ac:dyDescent="0.2">
      <c r="A1500" s="72">
        <v>37804</v>
      </c>
      <c r="B1500" s="73">
        <v>5877.42</v>
      </c>
    </row>
    <row r="1501" spans="1:2" x14ac:dyDescent="0.2">
      <c r="A1501" s="72">
        <v>37805</v>
      </c>
      <c r="B1501" s="73">
        <v>5872.16</v>
      </c>
    </row>
    <row r="1502" spans="1:2" x14ac:dyDescent="0.2">
      <c r="A1502" s="72">
        <v>37806</v>
      </c>
      <c r="B1502" s="73">
        <v>5838.58</v>
      </c>
    </row>
    <row r="1503" spans="1:2" x14ac:dyDescent="0.2">
      <c r="A1503" s="72">
        <v>37809</v>
      </c>
      <c r="B1503" s="73">
        <v>5903.17</v>
      </c>
    </row>
    <row r="1504" spans="1:2" x14ac:dyDescent="0.2">
      <c r="A1504" s="72">
        <v>37810</v>
      </c>
      <c r="B1504" s="73">
        <v>5918.78</v>
      </c>
    </row>
    <row r="1505" spans="1:2" x14ac:dyDescent="0.2">
      <c r="A1505" s="72">
        <v>37811</v>
      </c>
      <c r="B1505" s="73">
        <v>5832.13</v>
      </c>
    </row>
    <row r="1506" spans="1:2" x14ac:dyDescent="0.2">
      <c r="A1506" s="72">
        <v>37812</v>
      </c>
      <c r="B1506" s="73">
        <v>5824.05</v>
      </c>
    </row>
    <row r="1507" spans="1:2" x14ac:dyDescent="0.2">
      <c r="A1507" s="72">
        <v>37813</v>
      </c>
      <c r="B1507" s="73">
        <v>5879.1</v>
      </c>
    </row>
    <row r="1508" spans="1:2" x14ac:dyDescent="0.2">
      <c r="A1508" s="72">
        <v>37816</v>
      </c>
      <c r="B1508" s="73">
        <v>5920.15</v>
      </c>
    </row>
    <row r="1509" spans="1:2" x14ac:dyDescent="0.2">
      <c r="A1509" s="72">
        <v>37817</v>
      </c>
      <c r="B1509" s="73">
        <v>5895.05</v>
      </c>
    </row>
    <row r="1510" spans="1:2" x14ac:dyDescent="0.2">
      <c r="A1510" s="72">
        <v>37818</v>
      </c>
      <c r="B1510" s="73">
        <v>5873.37</v>
      </c>
    </row>
    <row r="1511" spans="1:2" x14ac:dyDescent="0.2">
      <c r="A1511" s="72">
        <v>37819</v>
      </c>
      <c r="B1511" s="73">
        <v>5893.27</v>
      </c>
    </row>
    <row r="1512" spans="1:2" x14ac:dyDescent="0.2">
      <c r="A1512" s="72">
        <v>37820</v>
      </c>
      <c r="B1512" s="73">
        <v>5837.74</v>
      </c>
    </row>
    <row r="1513" spans="1:2" x14ac:dyDescent="0.2">
      <c r="A1513" s="72">
        <v>37823</v>
      </c>
      <c r="B1513" s="73">
        <v>5790.07</v>
      </c>
    </row>
    <row r="1514" spans="1:2" x14ac:dyDescent="0.2">
      <c r="A1514" s="72">
        <v>37824</v>
      </c>
      <c r="B1514" s="73">
        <v>5772.55</v>
      </c>
    </row>
    <row r="1515" spans="1:2" x14ac:dyDescent="0.2">
      <c r="A1515" s="72">
        <v>37825</v>
      </c>
      <c r="B1515" s="73">
        <v>5754.6</v>
      </c>
    </row>
    <row r="1516" spans="1:2" x14ac:dyDescent="0.2">
      <c r="A1516" s="72">
        <v>37826</v>
      </c>
      <c r="B1516" s="73">
        <v>5812.66</v>
      </c>
    </row>
    <row r="1517" spans="1:2" x14ac:dyDescent="0.2">
      <c r="A1517" s="72">
        <v>37827</v>
      </c>
      <c r="B1517" s="73">
        <v>5807.82</v>
      </c>
    </row>
    <row r="1518" spans="1:2" x14ac:dyDescent="0.2">
      <c r="A1518" s="72">
        <v>37830</v>
      </c>
      <c r="B1518" s="73">
        <v>5793.99</v>
      </c>
    </row>
    <row r="1519" spans="1:2" x14ac:dyDescent="0.2">
      <c r="A1519" s="72">
        <v>37831</v>
      </c>
      <c r="B1519" s="73">
        <v>5780.18</v>
      </c>
    </row>
    <row r="1520" spans="1:2" x14ac:dyDescent="0.2">
      <c r="A1520" s="72">
        <v>37832</v>
      </c>
      <c r="B1520" s="73">
        <v>5776.54</v>
      </c>
    </row>
    <row r="1521" spans="1:2" x14ac:dyDescent="0.2">
      <c r="A1521" s="72">
        <v>37833</v>
      </c>
      <c r="B1521" s="73">
        <v>5776.82</v>
      </c>
    </row>
    <row r="1522" spans="1:2" x14ac:dyDescent="0.2">
      <c r="A1522" s="72">
        <v>37834</v>
      </c>
      <c r="B1522" s="73">
        <v>5747.9</v>
      </c>
    </row>
    <row r="1523" spans="1:2" x14ac:dyDescent="0.2">
      <c r="A1523" s="72">
        <v>37837</v>
      </c>
      <c r="B1523" s="73">
        <v>5726.37</v>
      </c>
    </row>
    <row r="1524" spans="1:2" x14ac:dyDescent="0.2">
      <c r="A1524" s="72">
        <v>37838</v>
      </c>
      <c r="B1524" s="73">
        <v>5763.17</v>
      </c>
    </row>
    <row r="1525" spans="1:2" x14ac:dyDescent="0.2">
      <c r="A1525" s="72">
        <v>37839</v>
      </c>
      <c r="B1525" s="73">
        <v>5727.35</v>
      </c>
    </row>
    <row r="1526" spans="1:2" x14ac:dyDescent="0.2">
      <c r="A1526" s="72">
        <v>37840</v>
      </c>
      <c r="B1526" s="73">
        <v>5758.37</v>
      </c>
    </row>
    <row r="1527" spans="1:2" x14ac:dyDescent="0.2">
      <c r="A1527" s="72">
        <v>37841</v>
      </c>
      <c r="B1527" s="73">
        <v>5751.69</v>
      </c>
    </row>
    <row r="1528" spans="1:2" x14ac:dyDescent="0.2">
      <c r="A1528" s="72">
        <v>37844</v>
      </c>
      <c r="B1528" s="73">
        <v>5764.5</v>
      </c>
    </row>
    <row r="1529" spans="1:2" x14ac:dyDescent="0.2">
      <c r="A1529" s="72">
        <v>37845</v>
      </c>
      <c r="B1529" s="73">
        <v>5822.58</v>
      </c>
    </row>
    <row r="1530" spans="1:2" x14ac:dyDescent="0.2">
      <c r="A1530" s="72">
        <v>37846</v>
      </c>
      <c r="B1530" s="73">
        <v>5820.35</v>
      </c>
    </row>
    <row r="1531" spans="1:2" x14ac:dyDescent="0.2">
      <c r="A1531" s="72">
        <v>37847</v>
      </c>
      <c r="B1531" s="73">
        <v>5834.19</v>
      </c>
    </row>
    <row r="1532" spans="1:2" x14ac:dyDescent="0.2">
      <c r="A1532" s="72">
        <v>37848</v>
      </c>
      <c r="B1532" s="73">
        <v>5858.2</v>
      </c>
    </row>
    <row r="1533" spans="1:2" x14ac:dyDescent="0.2">
      <c r="A1533" s="72">
        <v>37851</v>
      </c>
      <c r="B1533" s="73">
        <v>5922.84</v>
      </c>
    </row>
    <row r="1534" spans="1:2" x14ac:dyDescent="0.2">
      <c r="A1534" s="72">
        <v>37852</v>
      </c>
      <c r="B1534" s="73">
        <v>5939.94</v>
      </c>
    </row>
    <row r="1535" spans="1:2" x14ac:dyDescent="0.2">
      <c r="A1535" s="72">
        <v>37853</v>
      </c>
      <c r="B1535" s="73">
        <v>5925.85</v>
      </c>
    </row>
    <row r="1536" spans="1:2" x14ac:dyDescent="0.2">
      <c r="A1536" s="72">
        <v>37854</v>
      </c>
      <c r="B1536" s="73">
        <v>5994.63</v>
      </c>
    </row>
    <row r="1537" spans="1:2" x14ac:dyDescent="0.2">
      <c r="A1537" s="72">
        <v>37855</v>
      </c>
      <c r="B1537" s="73">
        <v>6018.87</v>
      </c>
    </row>
    <row r="1538" spans="1:2" x14ac:dyDescent="0.2">
      <c r="A1538" s="72">
        <v>37858</v>
      </c>
      <c r="B1538" s="73">
        <v>6003.23</v>
      </c>
    </row>
    <row r="1539" spans="1:2" x14ac:dyDescent="0.2">
      <c r="A1539" s="72">
        <v>37859</v>
      </c>
      <c r="B1539" s="73">
        <v>6025.97</v>
      </c>
    </row>
    <row r="1540" spans="1:2" x14ac:dyDescent="0.2">
      <c r="A1540" s="72">
        <v>37860</v>
      </c>
      <c r="B1540" s="73">
        <v>6048.38</v>
      </c>
    </row>
    <row r="1541" spans="1:2" x14ac:dyDescent="0.2">
      <c r="A1541" s="72">
        <v>37861</v>
      </c>
      <c r="B1541" s="73">
        <v>6036.76</v>
      </c>
    </row>
    <row r="1542" spans="1:2" x14ac:dyDescent="0.2">
      <c r="A1542" s="72">
        <v>37862</v>
      </c>
      <c r="B1542" s="73">
        <v>5998.17</v>
      </c>
    </row>
    <row r="1543" spans="1:2" x14ac:dyDescent="0.2">
      <c r="A1543" s="72">
        <v>37865</v>
      </c>
      <c r="B1543" s="73">
        <v>6037.7</v>
      </c>
    </row>
    <row r="1544" spans="1:2" x14ac:dyDescent="0.2">
      <c r="A1544" s="72">
        <v>37866</v>
      </c>
      <c r="B1544" s="73">
        <v>6037.3</v>
      </c>
    </row>
    <row r="1545" spans="1:2" x14ac:dyDescent="0.2">
      <c r="A1545" s="72">
        <v>37867</v>
      </c>
      <c r="B1545" s="73">
        <v>6043.82</v>
      </c>
    </row>
    <row r="1546" spans="1:2" x14ac:dyDescent="0.2">
      <c r="A1546" s="72">
        <v>37868</v>
      </c>
      <c r="B1546" s="73">
        <v>6007.13</v>
      </c>
    </row>
    <row r="1547" spans="1:2" x14ac:dyDescent="0.2">
      <c r="A1547" s="72">
        <v>37869</v>
      </c>
      <c r="B1547" s="73">
        <v>5986.25</v>
      </c>
    </row>
    <row r="1548" spans="1:2" x14ac:dyDescent="0.2">
      <c r="A1548" s="72">
        <v>37872</v>
      </c>
      <c r="B1548" s="73">
        <v>5967.78</v>
      </c>
    </row>
    <row r="1549" spans="1:2" x14ac:dyDescent="0.2">
      <c r="A1549" s="72">
        <v>37873</v>
      </c>
      <c r="B1549" s="73">
        <v>5973.53</v>
      </c>
    </row>
    <row r="1550" spans="1:2" x14ac:dyDescent="0.2">
      <c r="A1550" s="72">
        <v>37874</v>
      </c>
      <c r="B1550" s="73">
        <v>5960.5</v>
      </c>
    </row>
    <row r="1551" spans="1:2" x14ac:dyDescent="0.2">
      <c r="A1551" s="72">
        <v>37875</v>
      </c>
      <c r="B1551" s="73">
        <v>5998.08</v>
      </c>
    </row>
    <row r="1552" spans="1:2" x14ac:dyDescent="0.2">
      <c r="A1552" s="72">
        <v>37876</v>
      </c>
      <c r="B1552" s="73">
        <v>5984.74</v>
      </c>
    </row>
    <row r="1553" spans="1:2" x14ac:dyDescent="0.2">
      <c r="A1553" s="72">
        <v>37879</v>
      </c>
      <c r="B1553" s="73">
        <v>6010.06</v>
      </c>
    </row>
    <row r="1554" spans="1:2" x14ac:dyDescent="0.2">
      <c r="A1554" s="72">
        <v>37880</v>
      </c>
      <c r="B1554" s="73">
        <v>5994.13</v>
      </c>
    </row>
    <row r="1555" spans="1:2" x14ac:dyDescent="0.2">
      <c r="A1555" s="72">
        <v>37881</v>
      </c>
      <c r="B1555" s="73">
        <v>6081.24</v>
      </c>
    </row>
    <row r="1556" spans="1:2" x14ac:dyDescent="0.2">
      <c r="A1556" s="72">
        <v>37882</v>
      </c>
      <c r="B1556" s="73">
        <v>6106.57</v>
      </c>
    </row>
    <row r="1557" spans="1:2" x14ac:dyDescent="0.2">
      <c r="A1557" s="72">
        <v>37883</v>
      </c>
      <c r="B1557" s="73">
        <v>6135.17</v>
      </c>
    </row>
    <row r="1558" spans="1:2" x14ac:dyDescent="0.2">
      <c r="A1558" s="72">
        <v>37886</v>
      </c>
      <c r="B1558" s="73">
        <v>6097.76</v>
      </c>
    </row>
    <row r="1559" spans="1:2" x14ac:dyDescent="0.2">
      <c r="A1559" s="72">
        <v>37887</v>
      </c>
      <c r="B1559" s="73">
        <v>6161.37</v>
      </c>
    </row>
    <row r="1560" spans="1:2" x14ac:dyDescent="0.2">
      <c r="A1560" s="72">
        <v>37888</v>
      </c>
      <c r="B1560" s="73">
        <v>6166.8</v>
      </c>
    </row>
    <row r="1561" spans="1:2" x14ac:dyDescent="0.2">
      <c r="A1561" s="72">
        <v>37889</v>
      </c>
      <c r="B1561" s="73">
        <v>6109.25</v>
      </c>
    </row>
    <row r="1562" spans="1:2" x14ac:dyDescent="0.2">
      <c r="A1562" s="72">
        <v>37890</v>
      </c>
      <c r="B1562" s="73">
        <v>6076.75</v>
      </c>
    </row>
    <row r="1563" spans="1:2" x14ac:dyDescent="0.2">
      <c r="A1563" s="72">
        <v>37893</v>
      </c>
      <c r="B1563" s="73">
        <v>6161.89</v>
      </c>
    </row>
    <row r="1564" spans="1:2" x14ac:dyDescent="0.2">
      <c r="A1564" s="72">
        <v>37894</v>
      </c>
      <c r="B1564" s="73">
        <v>6161.55</v>
      </c>
    </row>
    <row r="1565" spans="1:2" x14ac:dyDescent="0.2">
      <c r="A1565" s="72">
        <v>37895</v>
      </c>
      <c r="B1565" s="73">
        <v>6218</v>
      </c>
    </row>
    <row r="1566" spans="1:2" x14ac:dyDescent="0.2">
      <c r="A1566" s="72">
        <v>37896</v>
      </c>
      <c r="B1566" s="73">
        <v>6248.63</v>
      </c>
    </row>
    <row r="1567" spans="1:2" x14ac:dyDescent="0.2">
      <c r="A1567" s="72">
        <v>37897</v>
      </c>
      <c r="B1567" s="73">
        <v>6284.97</v>
      </c>
    </row>
    <row r="1568" spans="1:2" x14ac:dyDescent="0.2">
      <c r="A1568" s="72">
        <v>37900</v>
      </c>
      <c r="B1568" s="73">
        <v>6265.4</v>
      </c>
    </row>
    <row r="1569" spans="1:2" x14ac:dyDescent="0.2">
      <c r="A1569" s="72">
        <v>37901</v>
      </c>
      <c r="B1569" s="73">
        <v>6264.89</v>
      </c>
    </row>
    <row r="1570" spans="1:2" x14ac:dyDescent="0.2">
      <c r="A1570" s="72">
        <v>37902</v>
      </c>
      <c r="B1570" s="73">
        <v>6280.69</v>
      </c>
    </row>
    <row r="1571" spans="1:2" x14ac:dyDescent="0.2">
      <c r="A1571" s="72">
        <v>37903</v>
      </c>
      <c r="B1571" s="73">
        <v>6313.1</v>
      </c>
    </row>
    <row r="1572" spans="1:2" x14ac:dyDescent="0.2">
      <c r="A1572" s="72">
        <v>37904</v>
      </c>
      <c r="B1572" s="73">
        <v>6326.83</v>
      </c>
    </row>
    <row r="1573" spans="1:2" x14ac:dyDescent="0.2">
      <c r="A1573" s="72">
        <v>37907</v>
      </c>
      <c r="B1573" s="73">
        <v>6370.94</v>
      </c>
    </row>
    <row r="1574" spans="1:2" x14ac:dyDescent="0.2">
      <c r="A1574" s="72">
        <v>37908</v>
      </c>
      <c r="B1574" s="73">
        <v>6391.15</v>
      </c>
    </row>
    <row r="1575" spans="1:2" x14ac:dyDescent="0.2">
      <c r="A1575" s="72">
        <v>37909</v>
      </c>
      <c r="B1575" s="73">
        <v>6391.58</v>
      </c>
    </row>
    <row r="1576" spans="1:2" x14ac:dyDescent="0.2">
      <c r="A1576" s="72">
        <v>37910</v>
      </c>
      <c r="B1576" s="73">
        <v>6353.86</v>
      </c>
    </row>
    <row r="1577" spans="1:2" x14ac:dyDescent="0.2">
      <c r="A1577" s="72">
        <v>37911</v>
      </c>
      <c r="B1577" s="73">
        <v>6383.51</v>
      </c>
    </row>
    <row r="1578" spans="1:2" x14ac:dyDescent="0.2">
      <c r="A1578" s="72">
        <v>37914</v>
      </c>
      <c r="B1578" s="73">
        <v>6318.16</v>
      </c>
    </row>
    <row r="1579" spans="1:2" x14ac:dyDescent="0.2">
      <c r="A1579" s="72">
        <v>37915</v>
      </c>
      <c r="B1579" s="73">
        <v>6329.57</v>
      </c>
    </row>
    <row r="1580" spans="1:2" x14ac:dyDescent="0.2">
      <c r="A1580" s="72">
        <v>37916</v>
      </c>
      <c r="B1580" s="73">
        <v>6275.78</v>
      </c>
    </row>
    <row r="1581" spans="1:2" x14ac:dyDescent="0.2">
      <c r="A1581" s="72">
        <v>37917</v>
      </c>
      <c r="B1581" s="73">
        <v>6250.92</v>
      </c>
    </row>
    <row r="1582" spans="1:2" x14ac:dyDescent="0.2">
      <c r="A1582" s="72">
        <v>37918</v>
      </c>
      <c r="B1582" s="73">
        <v>6264.24</v>
      </c>
    </row>
    <row r="1583" spans="1:2" x14ac:dyDescent="0.2">
      <c r="A1583" s="72">
        <v>37921</v>
      </c>
      <c r="B1583" s="73">
        <v>6220.12</v>
      </c>
    </row>
    <row r="1584" spans="1:2" x14ac:dyDescent="0.2">
      <c r="A1584" s="72">
        <v>37922</v>
      </c>
      <c r="B1584" s="73">
        <v>6246.12</v>
      </c>
    </row>
    <row r="1585" spans="1:2" x14ac:dyDescent="0.2">
      <c r="A1585" s="72">
        <v>37923</v>
      </c>
      <c r="B1585" s="73">
        <v>6259.09</v>
      </c>
    </row>
    <row r="1586" spans="1:2" x14ac:dyDescent="0.2">
      <c r="A1586" s="72">
        <v>37924</v>
      </c>
      <c r="B1586" s="73">
        <v>6284.98</v>
      </c>
    </row>
    <row r="1587" spans="1:2" x14ac:dyDescent="0.2">
      <c r="A1587" s="72">
        <v>37925</v>
      </c>
      <c r="B1587" s="73">
        <v>6303.82</v>
      </c>
    </row>
    <row r="1588" spans="1:2" x14ac:dyDescent="0.2">
      <c r="A1588" s="72">
        <v>37928</v>
      </c>
      <c r="B1588" s="73">
        <v>6315.21</v>
      </c>
    </row>
    <row r="1589" spans="1:2" x14ac:dyDescent="0.2">
      <c r="A1589" s="72">
        <v>37929</v>
      </c>
      <c r="B1589" s="73">
        <v>6360.6</v>
      </c>
    </row>
    <row r="1590" spans="1:2" x14ac:dyDescent="0.2">
      <c r="A1590" s="72">
        <v>37930</v>
      </c>
      <c r="B1590" s="73">
        <v>6367.6</v>
      </c>
    </row>
    <row r="1591" spans="1:2" x14ac:dyDescent="0.2">
      <c r="A1591" s="72">
        <v>37931</v>
      </c>
      <c r="B1591" s="73">
        <v>6354.72</v>
      </c>
    </row>
    <row r="1592" spans="1:2" x14ac:dyDescent="0.2">
      <c r="A1592" s="72">
        <v>37932</v>
      </c>
      <c r="B1592" s="73">
        <v>6415.28</v>
      </c>
    </row>
    <row r="1593" spans="1:2" x14ac:dyDescent="0.2">
      <c r="A1593" s="72">
        <v>37935</v>
      </c>
      <c r="B1593" s="73">
        <v>6429.98</v>
      </c>
    </row>
    <row r="1594" spans="1:2" x14ac:dyDescent="0.2">
      <c r="A1594" s="72">
        <v>37936</v>
      </c>
      <c r="B1594" s="73">
        <v>6437.05</v>
      </c>
    </row>
    <row r="1595" spans="1:2" x14ac:dyDescent="0.2">
      <c r="A1595" s="72">
        <v>37937</v>
      </c>
      <c r="B1595" s="73">
        <v>6485.46</v>
      </c>
    </row>
    <row r="1596" spans="1:2" x14ac:dyDescent="0.2">
      <c r="A1596" s="72">
        <v>37938</v>
      </c>
      <c r="B1596" s="73">
        <v>6505.36</v>
      </c>
    </row>
    <row r="1597" spans="1:2" x14ac:dyDescent="0.2">
      <c r="A1597" s="72">
        <v>37939</v>
      </c>
      <c r="B1597" s="73">
        <v>6532.42</v>
      </c>
    </row>
    <row r="1598" spans="1:2" x14ac:dyDescent="0.2">
      <c r="A1598" s="72">
        <v>37942</v>
      </c>
      <c r="B1598" s="73">
        <v>6446.08</v>
      </c>
    </row>
    <row r="1599" spans="1:2" x14ac:dyDescent="0.2">
      <c r="A1599" s="72">
        <v>37943</v>
      </c>
      <c r="B1599" s="73">
        <v>6433</v>
      </c>
    </row>
    <row r="1600" spans="1:2" x14ac:dyDescent="0.2">
      <c r="A1600" s="72">
        <v>37944</v>
      </c>
      <c r="B1600" s="73">
        <v>6483.5</v>
      </c>
    </row>
    <row r="1601" spans="1:2" x14ac:dyDescent="0.2">
      <c r="A1601" s="72">
        <v>37945</v>
      </c>
      <c r="B1601" s="73">
        <v>6466.48</v>
      </c>
    </row>
    <row r="1602" spans="1:2" x14ac:dyDescent="0.2">
      <c r="A1602" s="72">
        <v>37946</v>
      </c>
      <c r="B1602" s="73">
        <v>6472.32</v>
      </c>
    </row>
    <row r="1603" spans="1:2" x14ac:dyDescent="0.2">
      <c r="A1603" s="72">
        <v>37949</v>
      </c>
      <c r="B1603" s="73">
        <v>6491.45</v>
      </c>
    </row>
    <row r="1604" spans="1:2" x14ac:dyDescent="0.2">
      <c r="A1604" s="72">
        <v>37950</v>
      </c>
      <c r="B1604" s="73">
        <v>6493.16</v>
      </c>
    </row>
    <row r="1605" spans="1:2" x14ac:dyDescent="0.2">
      <c r="A1605" s="72">
        <v>37951</v>
      </c>
      <c r="B1605" s="73">
        <v>6513.7</v>
      </c>
    </row>
    <row r="1606" spans="1:2" x14ac:dyDescent="0.2">
      <c r="A1606" s="72">
        <v>37952</v>
      </c>
      <c r="B1606" s="73">
        <v>6544.2</v>
      </c>
    </row>
    <row r="1607" spans="1:2" x14ac:dyDescent="0.2">
      <c r="A1607" s="72">
        <v>37953</v>
      </c>
      <c r="B1607" s="73">
        <v>6584.71</v>
      </c>
    </row>
    <row r="1608" spans="1:2" x14ac:dyDescent="0.2">
      <c r="A1608" s="72">
        <v>37956</v>
      </c>
      <c r="B1608" s="73">
        <v>6616.39</v>
      </c>
    </row>
    <row r="1609" spans="1:2" x14ac:dyDescent="0.2">
      <c r="A1609" s="72">
        <v>37957</v>
      </c>
      <c r="B1609" s="73">
        <v>6627.42</v>
      </c>
    </row>
    <row r="1610" spans="1:2" x14ac:dyDescent="0.2">
      <c r="A1610" s="72">
        <v>37958</v>
      </c>
      <c r="B1610" s="73">
        <v>6619.41</v>
      </c>
    </row>
    <row r="1611" spans="1:2" x14ac:dyDescent="0.2">
      <c r="A1611" s="72">
        <v>37959</v>
      </c>
      <c r="B1611" s="73">
        <v>6609.16</v>
      </c>
    </row>
    <row r="1612" spans="1:2" x14ac:dyDescent="0.2">
      <c r="A1612" s="72">
        <v>37960</v>
      </c>
      <c r="B1612" s="73">
        <v>6574.34</v>
      </c>
    </row>
    <row r="1613" spans="1:2" x14ac:dyDescent="0.2">
      <c r="A1613" s="72">
        <v>37963</v>
      </c>
      <c r="B1613" s="73">
        <v>6575.24</v>
      </c>
    </row>
    <row r="1614" spans="1:2" x14ac:dyDescent="0.2">
      <c r="A1614" s="72">
        <v>37964</v>
      </c>
      <c r="B1614" s="73">
        <v>6580.19</v>
      </c>
    </row>
    <row r="1615" spans="1:2" x14ac:dyDescent="0.2">
      <c r="A1615" s="72">
        <v>37965</v>
      </c>
      <c r="B1615" s="73">
        <v>6584.55</v>
      </c>
    </row>
    <row r="1616" spans="1:2" x14ac:dyDescent="0.2">
      <c r="A1616" s="72">
        <v>37966</v>
      </c>
      <c r="B1616" s="73">
        <v>6591.58</v>
      </c>
    </row>
    <row r="1617" spans="1:2" x14ac:dyDescent="0.2">
      <c r="A1617" s="72">
        <v>37967</v>
      </c>
      <c r="B1617" s="73">
        <v>6589.21</v>
      </c>
    </row>
    <row r="1618" spans="1:2" x14ac:dyDescent="0.2">
      <c r="A1618" s="72">
        <v>37970</v>
      </c>
      <c r="B1618" s="73">
        <v>6600.53</v>
      </c>
    </row>
    <row r="1619" spans="1:2" x14ac:dyDescent="0.2">
      <c r="A1619" s="72">
        <v>37971</v>
      </c>
      <c r="B1619" s="73">
        <v>6630.85</v>
      </c>
    </row>
    <row r="1620" spans="1:2" x14ac:dyDescent="0.2">
      <c r="A1620" s="72">
        <v>37972</v>
      </c>
      <c r="B1620" s="73">
        <v>6630.88</v>
      </c>
    </row>
    <row r="1621" spans="1:2" x14ac:dyDescent="0.2">
      <c r="A1621" s="72">
        <v>37973</v>
      </c>
      <c r="B1621" s="73">
        <v>6643.5</v>
      </c>
    </row>
    <row r="1622" spans="1:2" x14ac:dyDescent="0.2">
      <c r="A1622" s="72">
        <v>37974</v>
      </c>
      <c r="B1622" s="73">
        <v>6638.62</v>
      </c>
    </row>
    <row r="1623" spans="1:2" x14ac:dyDescent="0.2">
      <c r="A1623" s="72">
        <v>37977</v>
      </c>
      <c r="B1623" s="73">
        <v>6666.81</v>
      </c>
    </row>
    <row r="1624" spans="1:2" x14ac:dyDescent="0.2">
      <c r="A1624" s="72">
        <v>37978</v>
      </c>
      <c r="B1624" s="73">
        <v>6700.05</v>
      </c>
    </row>
    <row r="1625" spans="1:2" x14ac:dyDescent="0.2">
      <c r="A1625" s="72">
        <v>37979</v>
      </c>
      <c r="B1625" s="73">
        <v>6710.6</v>
      </c>
    </row>
    <row r="1626" spans="1:2" x14ac:dyDescent="0.2">
      <c r="A1626" s="72">
        <v>37980</v>
      </c>
      <c r="B1626" s="73">
        <v>6710.6</v>
      </c>
    </row>
    <row r="1627" spans="1:2" x14ac:dyDescent="0.2">
      <c r="A1627" s="72">
        <v>37981</v>
      </c>
      <c r="B1627" s="73">
        <v>6710.6</v>
      </c>
    </row>
    <row r="1628" spans="1:2" x14ac:dyDescent="0.2">
      <c r="A1628" s="72">
        <v>37984</v>
      </c>
      <c r="B1628" s="73">
        <v>6732.4</v>
      </c>
    </row>
    <row r="1629" spans="1:2" x14ac:dyDescent="0.2">
      <c r="A1629" s="72">
        <v>37985</v>
      </c>
      <c r="B1629" s="73">
        <v>6739.63</v>
      </c>
    </row>
    <row r="1630" spans="1:2" x14ac:dyDescent="0.2">
      <c r="A1630" s="72">
        <v>37986</v>
      </c>
      <c r="B1630" s="73">
        <v>6747.41</v>
      </c>
    </row>
    <row r="1631" spans="1:2" x14ac:dyDescent="0.2">
      <c r="A1631" s="72">
        <v>37987</v>
      </c>
      <c r="B1631" s="73">
        <v>6747.41</v>
      </c>
    </row>
    <row r="1632" spans="1:2" x14ac:dyDescent="0.2">
      <c r="A1632" s="72">
        <v>37988</v>
      </c>
      <c r="B1632" s="73">
        <v>6858.66</v>
      </c>
    </row>
    <row r="1633" spans="1:2" x14ac:dyDescent="0.2">
      <c r="A1633" s="72">
        <v>37991</v>
      </c>
      <c r="B1633" s="73">
        <v>6900.2</v>
      </c>
    </row>
    <row r="1634" spans="1:2" x14ac:dyDescent="0.2">
      <c r="A1634" s="72">
        <v>37992</v>
      </c>
      <c r="B1634" s="73">
        <v>6820.74</v>
      </c>
    </row>
    <row r="1635" spans="1:2" x14ac:dyDescent="0.2">
      <c r="A1635" s="72">
        <v>37993</v>
      </c>
      <c r="B1635" s="73">
        <v>6786.51</v>
      </c>
    </row>
    <row r="1636" spans="1:2" x14ac:dyDescent="0.2">
      <c r="A1636" s="72">
        <v>37994</v>
      </c>
      <c r="B1636" s="73">
        <v>6867.59</v>
      </c>
    </row>
    <row r="1637" spans="1:2" x14ac:dyDescent="0.2">
      <c r="A1637" s="72">
        <v>37995</v>
      </c>
      <c r="B1637" s="73">
        <v>6868.36</v>
      </c>
    </row>
    <row r="1638" spans="1:2" x14ac:dyDescent="0.2">
      <c r="A1638" s="72">
        <v>37998</v>
      </c>
      <c r="B1638" s="73">
        <v>6859.68</v>
      </c>
    </row>
    <row r="1639" spans="1:2" x14ac:dyDescent="0.2">
      <c r="A1639" s="72">
        <v>37999</v>
      </c>
      <c r="B1639" s="73">
        <v>6875.18</v>
      </c>
    </row>
    <row r="1640" spans="1:2" x14ac:dyDescent="0.2">
      <c r="A1640" s="72">
        <v>38000</v>
      </c>
      <c r="B1640" s="73">
        <v>6909.8</v>
      </c>
    </row>
    <row r="1641" spans="1:2" x14ac:dyDescent="0.2">
      <c r="A1641" s="72">
        <v>38001</v>
      </c>
      <c r="B1641" s="73">
        <v>6935.54</v>
      </c>
    </row>
    <row r="1642" spans="1:2" x14ac:dyDescent="0.2">
      <c r="A1642" s="72">
        <v>38002</v>
      </c>
      <c r="B1642" s="73">
        <v>6963.84</v>
      </c>
    </row>
    <row r="1643" spans="1:2" x14ac:dyDescent="0.2">
      <c r="A1643" s="72">
        <v>38005</v>
      </c>
      <c r="B1643" s="73">
        <v>7017.08</v>
      </c>
    </row>
    <row r="1644" spans="1:2" x14ac:dyDescent="0.2">
      <c r="A1644" s="72">
        <v>38006</v>
      </c>
      <c r="B1644" s="73">
        <v>6951.92</v>
      </c>
    </row>
    <row r="1645" spans="1:2" x14ac:dyDescent="0.2">
      <c r="A1645" s="72">
        <v>38007</v>
      </c>
      <c r="B1645" s="73">
        <v>7000.56</v>
      </c>
    </row>
    <row r="1646" spans="1:2" x14ac:dyDescent="0.2">
      <c r="A1646" s="72">
        <v>38008</v>
      </c>
      <c r="B1646" s="73">
        <v>6988.81</v>
      </c>
    </row>
    <row r="1647" spans="1:2" x14ac:dyDescent="0.2">
      <c r="A1647" s="72">
        <v>38009</v>
      </c>
      <c r="B1647" s="73">
        <v>7018.31</v>
      </c>
    </row>
    <row r="1648" spans="1:2" x14ac:dyDescent="0.2">
      <c r="A1648" s="72">
        <v>38012</v>
      </c>
      <c r="B1648" s="73">
        <v>7010.37</v>
      </c>
    </row>
    <row r="1649" spans="1:2" x14ac:dyDescent="0.2">
      <c r="A1649" s="72">
        <v>38013</v>
      </c>
      <c r="B1649" s="73">
        <v>7052.15</v>
      </c>
    </row>
    <row r="1650" spans="1:2" x14ac:dyDescent="0.2">
      <c r="A1650" s="72">
        <v>38014</v>
      </c>
      <c r="B1650" s="73">
        <v>7065</v>
      </c>
    </row>
    <row r="1651" spans="1:2" x14ac:dyDescent="0.2">
      <c r="A1651" s="72">
        <v>38015</v>
      </c>
      <c r="B1651" s="73">
        <v>6985.19</v>
      </c>
    </row>
    <row r="1652" spans="1:2" x14ac:dyDescent="0.2">
      <c r="A1652" s="72">
        <v>38016</v>
      </c>
      <c r="B1652" s="73">
        <v>7011.72</v>
      </c>
    </row>
    <row r="1653" spans="1:2" x14ac:dyDescent="0.2">
      <c r="A1653" s="72">
        <v>38019</v>
      </c>
      <c r="B1653" s="73">
        <v>7023.71</v>
      </c>
    </row>
    <row r="1654" spans="1:2" x14ac:dyDescent="0.2">
      <c r="A1654" s="72">
        <v>38020</v>
      </c>
      <c r="B1654" s="73">
        <v>7024.38</v>
      </c>
    </row>
    <row r="1655" spans="1:2" x14ac:dyDescent="0.2">
      <c r="A1655" s="72">
        <v>38021</v>
      </c>
      <c r="B1655" s="73">
        <v>7029.14</v>
      </c>
    </row>
    <row r="1656" spans="1:2" x14ac:dyDescent="0.2">
      <c r="A1656" s="72">
        <v>38022</v>
      </c>
      <c r="B1656" s="73">
        <v>7032.62</v>
      </c>
    </row>
    <row r="1657" spans="1:2" x14ac:dyDescent="0.2">
      <c r="A1657" s="72">
        <v>38023</v>
      </c>
      <c r="B1657" s="73">
        <v>7158.71</v>
      </c>
    </row>
    <row r="1658" spans="1:2" x14ac:dyDescent="0.2">
      <c r="A1658" s="72">
        <v>38026</v>
      </c>
      <c r="B1658" s="73">
        <v>7173.27</v>
      </c>
    </row>
    <row r="1659" spans="1:2" x14ac:dyDescent="0.2">
      <c r="A1659" s="72">
        <v>38027</v>
      </c>
      <c r="B1659" s="73">
        <v>7249.91</v>
      </c>
    </row>
    <row r="1660" spans="1:2" x14ac:dyDescent="0.2">
      <c r="A1660" s="72">
        <v>38028</v>
      </c>
      <c r="B1660" s="73">
        <v>7378.11</v>
      </c>
    </row>
    <row r="1661" spans="1:2" x14ac:dyDescent="0.2">
      <c r="A1661" s="72">
        <v>38029</v>
      </c>
      <c r="B1661" s="73">
        <v>7338.09</v>
      </c>
    </row>
    <row r="1662" spans="1:2" x14ac:dyDescent="0.2">
      <c r="A1662" s="72">
        <v>38030</v>
      </c>
      <c r="B1662" s="73">
        <v>7358.76</v>
      </c>
    </row>
    <row r="1663" spans="1:2" x14ac:dyDescent="0.2">
      <c r="A1663" s="72">
        <v>38033</v>
      </c>
      <c r="B1663" s="73">
        <v>7368.26</v>
      </c>
    </row>
    <row r="1664" spans="1:2" x14ac:dyDescent="0.2">
      <c r="A1664" s="72">
        <v>38034</v>
      </c>
      <c r="B1664" s="73">
        <v>7451.37</v>
      </c>
    </row>
    <row r="1665" spans="1:2" x14ac:dyDescent="0.2">
      <c r="A1665" s="72">
        <v>38035</v>
      </c>
      <c r="B1665" s="73">
        <v>7575.04</v>
      </c>
    </row>
    <row r="1666" spans="1:2" x14ac:dyDescent="0.2">
      <c r="A1666" s="72">
        <v>38036</v>
      </c>
      <c r="B1666" s="73">
        <v>7544.05</v>
      </c>
    </row>
    <row r="1667" spans="1:2" x14ac:dyDescent="0.2">
      <c r="A1667" s="72">
        <v>38037</v>
      </c>
      <c r="B1667" s="73">
        <v>7503.73</v>
      </c>
    </row>
    <row r="1668" spans="1:2" x14ac:dyDescent="0.2">
      <c r="A1668" s="72">
        <v>38040</v>
      </c>
      <c r="B1668" s="73">
        <v>7615.07</v>
      </c>
    </row>
    <row r="1669" spans="1:2" x14ac:dyDescent="0.2">
      <c r="A1669" s="72">
        <v>38041</v>
      </c>
      <c r="B1669" s="73">
        <v>7650.01</v>
      </c>
    </row>
    <row r="1670" spans="1:2" x14ac:dyDescent="0.2">
      <c r="A1670" s="72">
        <v>38042</v>
      </c>
      <c r="B1670" s="73">
        <v>7671.01</v>
      </c>
    </row>
    <row r="1671" spans="1:2" x14ac:dyDescent="0.2">
      <c r="A1671" s="72">
        <v>38043</v>
      </c>
      <c r="B1671" s="73">
        <v>7610.23</v>
      </c>
    </row>
    <row r="1672" spans="1:2" x14ac:dyDescent="0.2">
      <c r="A1672" s="72">
        <v>38044</v>
      </c>
      <c r="B1672" s="73">
        <v>7630.46</v>
      </c>
    </row>
    <row r="1673" spans="1:2" x14ac:dyDescent="0.2">
      <c r="A1673" s="72">
        <v>38047</v>
      </c>
      <c r="B1673" s="73">
        <v>7667.29</v>
      </c>
    </row>
    <row r="1674" spans="1:2" x14ac:dyDescent="0.2">
      <c r="A1674" s="72">
        <v>38048</v>
      </c>
      <c r="B1674" s="73">
        <v>7769.63</v>
      </c>
    </row>
    <row r="1675" spans="1:2" x14ac:dyDescent="0.2">
      <c r="A1675" s="72">
        <v>38049</v>
      </c>
      <c r="B1675" s="73">
        <v>7832.92</v>
      </c>
    </row>
    <row r="1676" spans="1:2" x14ac:dyDescent="0.2">
      <c r="A1676" s="72">
        <v>38050</v>
      </c>
      <c r="B1676" s="73">
        <v>7836.46</v>
      </c>
    </row>
    <row r="1677" spans="1:2" x14ac:dyDescent="0.2">
      <c r="A1677" s="72">
        <v>38051</v>
      </c>
      <c r="B1677" s="73">
        <v>7815.79</v>
      </c>
    </row>
    <row r="1678" spans="1:2" x14ac:dyDescent="0.2">
      <c r="A1678" s="72">
        <v>38054</v>
      </c>
      <c r="B1678" s="73">
        <v>7952.52</v>
      </c>
    </row>
    <row r="1679" spans="1:2" x14ac:dyDescent="0.2">
      <c r="A1679" s="72">
        <v>38055</v>
      </c>
      <c r="B1679" s="73">
        <v>7881.02</v>
      </c>
    </row>
    <row r="1680" spans="1:2" x14ac:dyDescent="0.2">
      <c r="A1680" s="72">
        <v>38056</v>
      </c>
      <c r="B1680" s="73">
        <v>7793.79</v>
      </c>
    </row>
    <row r="1681" spans="1:2" x14ac:dyDescent="0.2">
      <c r="A1681" s="72">
        <v>38057</v>
      </c>
      <c r="B1681" s="73">
        <v>7595.43</v>
      </c>
    </row>
    <row r="1682" spans="1:2" x14ac:dyDescent="0.2">
      <c r="A1682" s="72">
        <v>38058</v>
      </c>
      <c r="B1682" s="73">
        <v>7616.17</v>
      </c>
    </row>
    <row r="1683" spans="1:2" x14ac:dyDescent="0.2">
      <c r="A1683" s="72">
        <v>38061</v>
      </c>
      <c r="B1683" s="73">
        <v>7512.38</v>
      </c>
    </row>
    <row r="1684" spans="1:2" x14ac:dyDescent="0.2">
      <c r="A1684" s="72">
        <v>38062</v>
      </c>
      <c r="B1684" s="73">
        <v>7535.39</v>
      </c>
    </row>
    <row r="1685" spans="1:2" x14ac:dyDescent="0.2">
      <c r="A1685" s="72">
        <v>38063</v>
      </c>
      <c r="B1685" s="73">
        <v>7674.81</v>
      </c>
    </row>
    <row r="1686" spans="1:2" x14ac:dyDescent="0.2">
      <c r="A1686" s="72">
        <v>38064</v>
      </c>
      <c r="B1686" s="73">
        <v>7580.25</v>
      </c>
    </row>
    <row r="1687" spans="1:2" x14ac:dyDescent="0.2">
      <c r="A1687" s="72">
        <v>38065</v>
      </c>
      <c r="B1687" s="73">
        <v>7579.25</v>
      </c>
    </row>
    <row r="1688" spans="1:2" x14ac:dyDescent="0.2">
      <c r="A1688" s="72">
        <v>38068</v>
      </c>
      <c r="B1688" s="73">
        <v>7476.37</v>
      </c>
    </row>
    <row r="1689" spans="1:2" x14ac:dyDescent="0.2">
      <c r="A1689" s="72">
        <v>38069</v>
      </c>
      <c r="B1689" s="73">
        <v>7443.98</v>
      </c>
    </row>
    <row r="1690" spans="1:2" x14ac:dyDescent="0.2">
      <c r="A1690" s="72">
        <v>38070</v>
      </c>
      <c r="B1690" s="73">
        <v>7430.51</v>
      </c>
    </row>
    <row r="1691" spans="1:2" x14ac:dyDescent="0.2">
      <c r="A1691" s="72">
        <v>38071</v>
      </c>
      <c r="B1691" s="73">
        <v>7505.35</v>
      </c>
    </row>
    <row r="1692" spans="1:2" x14ac:dyDescent="0.2">
      <c r="A1692" s="72">
        <v>38072</v>
      </c>
      <c r="B1692" s="73">
        <v>7502.51</v>
      </c>
    </row>
    <row r="1693" spans="1:2" x14ac:dyDescent="0.2">
      <c r="A1693" s="72">
        <v>38075</v>
      </c>
      <c r="B1693" s="73">
        <v>7488.15</v>
      </c>
    </row>
    <row r="1694" spans="1:2" x14ac:dyDescent="0.2">
      <c r="A1694" s="72">
        <v>38076</v>
      </c>
      <c r="B1694" s="73">
        <v>7457.87</v>
      </c>
    </row>
    <row r="1695" spans="1:2" x14ac:dyDescent="0.2">
      <c r="A1695" s="72">
        <v>38077</v>
      </c>
      <c r="B1695" s="73">
        <v>7540.45</v>
      </c>
    </row>
    <row r="1696" spans="1:2" x14ac:dyDescent="0.2">
      <c r="A1696" s="72">
        <v>38078</v>
      </c>
      <c r="B1696" s="73">
        <v>7563.55</v>
      </c>
    </row>
    <row r="1697" spans="1:2" x14ac:dyDescent="0.2">
      <c r="A1697" s="72">
        <v>38079</v>
      </c>
      <c r="B1697" s="73">
        <v>7631.62</v>
      </c>
    </row>
    <row r="1698" spans="1:2" x14ac:dyDescent="0.2">
      <c r="A1698" s="72">
        <v>38082</v>
      </c>
      <c r="B1698" s="73">
        <v>7612.07</v>
      </c>
    </row>
    <row r="1699" spans="1:2" x14ac:dyDescent="0.2">
      <c r="A1699" s="72">
        <v>38083</v>
      </c>
      <c r="B1699" s="73">
        <v>7573.43</v>
      </c>
    </row>
    <row r="1700" spans="1:2" x14ac:dyDescent="0.2">
      <c r="A1700" s="72">
        <v>38084</v>
      </c>
      <c r="B1700" s="73">
        <v>7632.25</v>
      </c>
    </row>
    <row r="1701" spans="1:2" x14ac:dyDescent="0.2">
      <c r="A1701" s="72">
        <v>38085</v>
      </c>
      <c r="B1701" s="73">
        <v>7635.79</v>
      </c>
    </row>
    <row r="1702" spans="1:2" x14ac:dyDescent="0.2">
      <c r="A1702" s="72">
        <v>38086</v>
      </c>
      <c r="B1702" s="73">
        <v>7635.79</v>
      </c>
    </row>
    <row r="1703" spans="1:2" x14ac:dyDescent="0.2">
      <c r="A1703" s="72">
        <v>38089</v>
      </c>
      <c r="B1703" s="73">
        <v>7635.79</v>
      </c>
    </row>
    <row r="1704" spans="1:2" x14ac:dyDescent="0.2">
      <c r="A1704" s="72">
        <v>38090</v>
      </c>
      <c r="B1704" s="73">
        <v>7674.53</v>
      </c>
    </row>
    <row r="1705" spans="1:2" x14ac:dyDescent="0.2">
      <c r="A1705" s="72">
        <v>38091</v>
      </c>
      <c r="B1705" s="73">
        <v>7641.33</v>
      </c>
    </row>
    <row r="1706" spans="1:2" x14ac:dyDescent="0.2">
      <c r="A1706" s="72">
        <v>38092</v>
      </c>
      <c r="B1706" s="73">
        <v>7615.9</v>
      </c>
    </row>
    <row r="1707" spans="1:2" x14ac:dyDescent="0.2">
      <c r="A1707" s="72">
        <v>38093</v>
      </c>
      <c r="B1707" s="73">
        <v>7658.17</v>
      </c>
    </row>
    <row r="1708" spans="1:2" x14ac:dyDescent="0.2">
      <c r="A1708" s="72">
        <v>38096</v>
      </c>
      <c r="B1708" s="73">
        <v>7689.22</v>
      </c>
    </row>
    <row r="1709" spans="1:2" x14ac:dyDescent="0.2">
      <c r="A1709" s="72">
        <v>38097</v>
      </c>
      <c r="B1709" s="73">
        <v>7696.1</v>
      </c>
    </row>
    <row r="1710" spans="1:2" x14ac:dyDescent="0.2">
      <c r="A1710" s="72">
        <v>38098</v>
      </c>
      <c r="B1710" s="73">
        <v>7578.5</v>
      </c>
    </row>
    <row r="1711" spans="1:2" x14ac:dyDescent="0.2">
      <c r="A1711" s="72">
        <v>38099</v>
      </c>
      <c r="B1711" s="73">
        <v>7573.04</v>
      </c>
    </row>
    <row r="1712" spans="1:2" x14ac:dyDescent="0.2">
      <c r="A1712" s="72">
        <v>38100</v>
      </c>
      <c r="B1712" s="73">
        <v>7593.14</v>
      </c>
    </row>
    <row r="1713" spans="1:2" x14ac:dyDescent="0.2">
      <c r="A1713" s="72">
        <v>38103</v>
      </c>
      <c r="B1713" s="73">
        <v>7550.56</v>
      </c>
    </row>
    <row r="1714" spans="1:2" x14ac:dyDescent="0.2">
      <c r="A1714" s="72">
        <v>38104</v>
      </c>
      <c r="B1714" s="73">
        <v>7479.91</v>
      </c>
    </row>
    <row r="1715" spans="1:2" x14ac:dyDescent="0.2">
      <c r="A1715" s="72">
        <v>38105</v>
      </c>
      <c r="B1715" s="73">
        <v>7499.35</v>
      </c>
    </row>
    <row r="1716" spans="1:2" x14ac:dyDescent="0.2">
      <c r="A1716" s="72">
        <v>38106</v>
      </c>
      <c r="B1716" s="73">
        <v>7513.94</v>
      </c>
    </row>
    <row r="1717" spans="1:2" x14ac:dyDescent="0.2">
      <c r="A1717" s="72">
        <v>38107</v>
      </c>
      <c r="B1717" s="73">
        <v>7500.35</v>
      </c>
    </row>
    <row r="1718" spans="1:2" x14ac:dyDescent="0.2">
      <c r="A1718" s="72">
        <v>38110</v>
      </c>
      <c r="B1718" s="73">
        <v>7543.31</v>
      </c>
    </row>
    <row r="1719" spans="1:2" x14ac:dyDescent="0.2">
      <c r="A1719" s="72">
        <v>38111</v>
      </c>
      <c r="B1719" s="73">
        <v>7574.92</v>
      </c>
    </row>
    <row r="1720" spans="1:2" x14ac:dyDescent="0.2">
      <c r="A1720" s="72">
        <v>38112</v>
      </c>
      <c r="B1720" s="73">
        <v>7589</v>
      </c>
    </row>
    <row r="1721" spans="1:2" x14ac:dyDescent="0.2">
      <c r="A1721" s="72">
        <v>38113</v>
      </c>
      <c r="B1721" s="73">
        <v>7537.27</v>
      </c>
    </row>
    <row r="1722" spans="1:2" x14ac:dyDescent="0.2">
      <c r="A1722" s="72">
        <v>38114</v>
      </c>
      <c r="B1722" s="73">
        <v>7486.32</v>
      </c>
    </row>
    <row r="1723" spans="1:2" x14ac:dyDescent="0.2">
      <c r="A1723" s="72">
        <v>38117</v>
      </c>
      <c r="B1723" s="73">
        <v>7353.83</v>
      </c>
    </row>
    <row r="1724" spans="1:2" x14ac:dyDescent="0.2">
      <c r="A1724" s="72">
        <v>38118</v>
      </c>
      <c r="B1724" s="73">
        <v>7365.37</v>
      </c>
    </row>
    <row r="1725" spans="1:2" x14ac:dyDescent="0.2">
      <c r="A1725" s="72">
        <v>38119</v>
      </c>
      <c r="B1725" s="73">
        <v>7323.05</v>
      </c>
    </row>
    <row r="1726" spans="1:2" x14ac:dyDescent="0.2">
      <c r="A1726" s="72">
        <v>38120</v>
      </c>
      <c r="B1726" s="73">
        <v>7325.86</v>
      </c>
    </row>
    <row r="1727" spans="1:2" x14ac:dyDescent="0.2">
      <c r="A1727" s="72">
        <v>38121</v>
      </c>
      <c r="B1727" s="73">
        <v>7264.68</v>
      </c>
    </row>
    <row r="1728" spans="1:2" x14ac:dyDescent="0.2">
      <c r="A1728" s="72">
        <v>38124</v>
      </c>
      <c r="B1728" s="73">
        <v>7131.09</v>
      </c>
    </row>
    <row r="1729" spans="1:2" x14ac:dyDescent="0.2">
      <c r="A1729" s="72">
        <v>38125</v>
      </c>
      <c r="B1729" s="73">
        <v>7204.8</v>
      </c>
    </row>
    <row r="1730" spans="1:2" x14ac:dyDescent="0.2">
      <c r="A1730" s="72">
        <v>38126</v>
      </c>
      <c r="B1730" s="73">
        <v>7278.6</v>
      </c>
    </row>
    <row r="1731" spans="1:2" x14ac:dyDescent="0.2">
      <c r="A1731" s="72">
        <v>38127</v>
      </c>
      <c r="B1731" s="73">
        <v>7266.74</v>
      </c>
    </row>
    <row r="1732" spans="1:2" x14ac:dyDescent="0.2">
      <c r="A1732" s="72">
        <v>38128</v>
      </c>
      <c r="B1732" s="73">
        <v>7252.22</v>
      </c>
    </row>
    <row r="1733" spans="1:2" x14ac:dyDescent="0.2">
      <c r="A1733" s="72">
        <v>38131</v>
      </c>
      <c r="B1733" s="73">
        <v>7234.9</v>
      </c>
    </row>
    <row r="1734" spans="1:2" x14ac:dyDescent="0.2">
      <c r="A1734" s="72">
        <v>38132</v>
      </c>
      <c r="B1734" s="73">
        <v>7190.64</v>
      </c>
    </row>
    <row r="1735" spans="1:2" x14ac:dyDescent="0.2">
      <c r="A1735" s="72">
        <v>38133</v>
      </c>
      <c r="B1735" s="73">
        <v>7205.47</v>
      </c>
    </row>
    <row r="1736" spans="1:2" x14ac:dyDescent="0.2">
      <c r="A1736" s="72">
        <v>38134</v>
      </c>
      <c r="B1736" s="73">
        <v>7268.73</v>
      </c>
    </row>
    <row r="1737" spans="1:2" x14ac:dyDescent="0.2">
      <c r="A1737" s="72">
        <v>38135</v>
      </c>
      <c r="B1737" s="73">
        <v>7194.42</v>
      </c>
    </row>
    <row r="1738" spans="1:2" x14ac:dyDescent="0.2">
      <c r="A1738" s="72">
        <v>38138</v>
      </c>
      <c r="B1738" s="73">
        <v>7223.18</v>
      </c>
    </row>
    <row r="1739" spans="1:2" x14ac:dyDescent="0.2">
      <c r="A1739" s="72">
        <v>38139</v>
      </c>
      <c r="B1739" s="73">
        <v>7190.05</v>
      </c>
    </row>
    <row r="1740" spans="1:2" x14ac:dyDescent="0.2">
      <c r="A1740" s="72">
        <v>38140</v>
      </c>
      <c r="B1740" s="73">
        <v>7199.16</v>
      </c>
    </row>
    <row r="1741" spans="1:2" x14ac:dyDescent="0.2">
      <c r="A1741" s="72">
        <v>38141</v>
      </c>
      <c r="B1741" s="73">
        <v>7221.25</v>
      </c>
    </row>
    <row r="1742" spans="1:2" x14ac:dyDescent="0.2">
      <c r="A1742" s="72">
        <v>38142</v>
      </c>
      <c r="B1742" s="73">
        <v>7254.37</v>
      </c>
    </row>
    <row r="1743" spans="1:2" x14ac:dyDescent="0.2">
      <c r="A1743" s="72">
        <v>38145</v>
      </c>
      <c r="B1743" s="73">
        <v>7350.54</v>
      </c>
    </row>
    <row r="1744" spans="1:2" x14ac:dyDescent="0.2">
      <c r="A1744" s="72">
        <v>38146</v>
      </c>
      <c r="B1744" s="73">
        <v>7316.62</v>
      </c>
    </row>
    <row r="1745" spans="1:2" x14ac:dyDescent="0.2">
      <c r="A1745" s="72">
        <v>38147</v>
      </c>
      <c r="B1745" s="73">
        <v>7296.06</v>
      </c>
    </row>
    <row r="1746" spans="1:2" x14ac:dyDescent="0.2">
      <c r="A1746" s="72">
        <v>38148</v>
      </c>
      <c r="B1746" s="73">
        <v>7320.6</v>
      </c>
    </row>
    <row r="1747" spans="1:2" x14ac:dyDescent="0.2">
      <c r="A1747" s="72">
        <v>38149</v>
      </c>
      <c r="B1747" s="73">
        <v>7330.81</v>
      </c>
    </row>
    <row r="1748" spans="1:2" x14ac:dyDescent="0.2">
      <c r="A1748" s="72">
        <v>38152</v>
      </c>
      <c r="B1748" s="73">
        <v>7287.97</v>
      </c>
    </row>
    <row r="1749" spans="1:2" x14ac:dyDescent="0.2">
      <c r="A1749" s="72">
        <v>38153</v>
      </c>
      <c r="B1749" s="73">
        <v>7311.16</v>
      </c>
    </row>
    <row r="1750" spans="1:2" x14ac:dyDescent="0.2">
      <c r="A1750" s="72">
        <v>38154</v>
      </c>
      <c r="B1750" s="73">
        <v>7368.18</v>
      </c>
    </row>
    <row r="1751" spans="1:2" x14ac:dyDescent="0.2">
      <c r="A1751" s="72">
        <v>38155</v>
      </c>
      <c r="B1751" s="73">
        <v>7365.26</v>
      </c>
    </row>
    <row r="1752" spans="1:2" x14ac:dyDescent="0.2">
      <c r="A1752" s="72">
        <v>38156</v>
      </c>
      <c r="B1752" s="73">
        <v>7338.59</v>
      </c>
    </row>
    <row r="1753" spans="1:2" x14ac:dyDescent="0.2">
      <c r="A1753" s="72">
        <v>38159</v>
      </c>
      <c r="B1753" s="73">
        <v>7351.47</v>
      </c>
    </row>
    <row r="1754" spans="1:2" x14ac:dyDescent="0.2">
      <c r="A1754" s="72">
        <v>38160</v>
      </c>
      <c r="B1754" s="73">
        <v>7361.05</v>
      </c>
    </row>
    <row r="1755" spans="1:2" x14ac:dyDescent="0.2">
      <c r="A1755" s="72">
        <v>38161</v>
      </c>
      <c r="B1755" s="73">
        <v>7329.09</v>
      </c>
    </row>
    <row r="1756" spans="1:2" x14ac:dyDescent="0.2">
      <c r="A1756" s="72">
        <v>38162</v>
      </c>
      <c r="B1756" s="73">
        <v>7310.73</v>
      </c>
    </row>
    <row r="1757" spans="1:2" x14ac:dyDescent="0.2">
      <c r="A1757" s="72">
        <v>38163</v>
      </c>
      <c r="B1757" s="73">
        <v>7321.19</v>
      </c>
    </row>
    <row r="1758" spans="1:2" x14ac:dyDescent="0.2">
      <c r="A1758" s="72">
        <v>38166</v>
      </c>
      <c r="B1758" s="73">
        <v>7394.04</v>
      </c>
    </row>
    <row r="1759" spans="1:2" x14ac:dyDescent="0.2">
      <c r="A1759" s="72">
        <v>38167</v>
      </c>
      <c r="B1759" s="73">
        <v>7382.27</v>
      </c>
    </row>
    <row r="1760" spans="1:2" x14ac:dyDescent="0.2">
      <c r="A1760" s="72">
        <v>38168</v>
      </c>
      <c r="B1760" s="73">
        <v>7387.3</v>
      </c>
    </row>
    <row r="1761" spans="1:2" x14ac:dyDescent="0.2">
      <c r="A1761" s="72">
        <v>38169</v>
      </c>
      <c r="B1761" s="73">
        <v>7337.5</v>
      </c>
    </row>
    <row r="1762" spans="1:2" x14ac:dyDescent="0.2">
      <c r="A1762" s="72">
        <v>38170</v>
      </c>
      <c r="B1762" s="73">
        <v>7304.21</v>
      </c>
    </row>
    <row r="1763" spans="1:2" x14ac:dyDescent="0.2">
      <c r="A1763" s="72">
        <v>38173</v>
      </c>
      <c r="B1763" s="73">
        <v>7241.81</v>
      </c>
    </row>
    <row r="1764" spans="1:2" x14ac:dyDescent="0.2">
      <c r="A1764" s="72">
        <v>38174</v>
      </c>
      <c r="B1764" s="73">
        <v>7220.64</v>
      </c>
    </row>
    <row r="1765" spans="1:2" x14ac:dyDescent="0.2">
      <c r="A1765" s="72">
        <v>38175</v>
      </c>
      <c r="B1765" s="73">
        <v>7178.3</v>
      </c>
    </row>
    <row r="1766" spans="1:2" x14ac:dyDescent="0.2">
      <c r="A1766" s="72">
        <v>38176</v>
      </c>
      <c r="B1766" s="73">
        <v>7242.99</v>
      </c>
    </row>
    <row r="1767" spans="1:2" x14ac:dyDescent="0.2">
      <c r="A1767" s="72">
        <v>38177</v>
      </c>
      <c r="B1767" s="73">
        <v>7241.81</v>
      </c>
    </row>
    <row r="1768" spans="1:2" x14ac:dyDescent="0.2">
      <c r="A1768" s="72">
        <v>38180</v>
      </c>
      <c r="B1768" s="73">
        <v>7300.43</v>
      </c>
    </row>
    <row r="1769" spans="1:2" x14ac:dyDescent="0.2">
      <c r="A1769" s="72">
        <v>38181</v>
      </c>
      <c r="B1769" s="73">
        <v>7340.61</v>
      </c>
    </row>
    <row r="1770" spans="1:2" x14ac:dyDescent="0.2">
      <c r="A1770" s="72">
        <v>38182</v>
      </c>
      <c r="B1770" s="73">
        <v>7337.41</v>
      </c>
    </row>
    <row r="1771" spans="1:2" x14ac:dyDescent="0.2">
      <c r="A1771" s="72">
        <v>38183</v>
      </c>
      <c r="B1771" s="73">
        <v>7315.02</v>
      </c>
    </row>
    <row r="1772" spans="1:2" x14ac:dyDescent="0.2">
      <c r="A1772" s="72">
        <v>38184</v>
      </c>
      <c r="B1772" s="73">
        <v>7312.01</v>
      </c>
    </row>
    <row r="1773" spans="1:2" x14ac:dyDescent="0.2">
      <c r="A1773" s="72">
        <v>38187</v>
      </c>
      <c r="B1773" s="73">
        <v>7209.02</v>
      </c>
    </row>
    <row r="1774" spans="1:2" x14ac:dyDescent="0.2">
      <c r="A1774" s="72">
        <v>38188</v>
      </c>
      <c r="B1774" s="73">
        <v>7244.85</v>
      </c>
    </row>
    <row r="1775" spans="1:2" x14ac:dyDescent="0.2">
      <c r="A1775" s="72">
        <v>38189</v>
      </c>
      <c r="B1775" s="73">
        <v>7272.69</v>
      </c>
    </row>
    <row r="1776" spans="1:2" x14ac:dyDescent="0.2">
      <c r="A1776" s="72">
        <v>38190</v>
      </c>
      <c r="B1776" s="73">
        <v>7227.64</v>
      </c>
    </row>
    <row r="1777" spans="1:2" x14ac:dyDescent="0.2">
      <c r="A1777" s="72">
        <v>38191</v>
      </c>
      <c r="B1777" s="73">
        <v>7203.73</v>
      </c>
    </row>
    <row r="1778" spans="1:2" x14ac:dyDescent="0.2">
      <c r="A1778" s="72">
        <v>38194</v>
      </c>
      <c r="B1778" s="73">
        <v>7140.54</v>
      </c>
    </row>
    <row r="1779" spans="1:2" x14ac:dyDescent="0.2">
      <c r="A1779" s="72">
        <v>38195</v>
      </c>
      <c r="B1779" s="73">
        <v>7192.85</v>
      </c>
    </row>
    <row r="1780" spans="1:2" x14ac:dyDescent="0.2">
      <c r="A1780" s="72">
        <v>38196</v>
      </c>
      <c r="B1780" s="73">
        <v>7239.61</v>
      </c>
    </row>
    <row r="1781" spans="1:2" x14ac:dyDescent="0.2">
      <c r="A1781" s="72">
        <v>38197</v>
      </c>
      <c r="B1781" s="73">
        <v>7231.46</v>
      </c>
    </row>
    <row r="1782" spans="1:2" x14ac:dyDescent="0.2">
      <c r="A1782" s="72">
        <v>38198</v>
      </c>
      <c r="B1782" s="73">
        <v>7126.8</v>
      </c>
    </row>
    <row r="1783" spans="1:2" x14ac:dyDescent="0.2">
      <c r="A1783" s="72">
        <v>38201</v>
      </c>
      <c r="B1783" s="73">
        <v>7161.65</v>
      </c>
    </row>
    <row r="1784" spans="1:2" x14ac:dyDescent="0.2">
      <c r="A1784" s="72">
        <v>38202</v>
      </c>
      <c r="B1784" s="73">
        <v>7081.69</v>
      </c>
    </row>
    <row r="1785" spans="1:2" x14ac:dyDescent="0.2">
      <c r="A1785" s="72">
        <v>38203</v>
      </c>
      <c r="B1785" s="73">
        <v>7049.18</v>
      </c>
    </row>
    <row r="1786" spans="1:2" x14ac:dyDescent="0.2">
      <c r="A1786" s="72">
        <v>38204</v>
      </c>
      <c r="B1786" s="73">
        <v>7086.6</v>
      </c>
    </row>
    <row r="1787" spans="1:2" x14ac:dyDescent="0.2">
      <c r="A1787" s="72">
        <v>38205</v>
      </c>
      <c r="B1787" s="73">
        <v>7023.53</v>
      </c>
    </row>
    <row r="1788" spans="1:2" x14ac:dyDescent="0.2">
      <c r="A1788" s="72">
        <v>38208</v>
      </c>
      <c r="B1788" s="73">
        <v>7014.77</v>
      </c>
    </row>
    <row r="1789" spans="1:2" x14ac:dyDescent="0.2">
      <c r="A1789" s="72">
        <v>38209</v>
      </c>
      <c r="B1789" s="73">
        <v>7055.71</v>
      </c>
    </row>
    <row r="1790" spans="1:2" x14ac:dyDescent="0.2">
      <c r="A1790" s="72">
        <v>38210</v>
      </c>
      <c r="B1790" s="73">
        <v>7010.58</v>
      </c>
    </row>
    <row r="1791" spans="1:2" x14ac:dyDescent="0.2">
      <c r="A1791" s="72">
        <v>38211</v>
      </c>
      <c r="B1791" s="73">
        <v>7019.87</v>
      </c>
    </row>
    <row r="1792" spans="1:2" x14ac:dyDescent="0.2">
      <c r="A1792" s="72">
        <v>38212</v>
      </c>
      <c r="B1792" s="73">
        <v>6987.79</v>
      </c>
    </row>
    <row r="1793" spans="1:2" x14ac:dyDescent="0.2">
      <c r="A1793" s="72">
        <v>38215</v>
      </c>
      <c r="B1793" s="73">
        <v>7016</v>
      </c>
    </row>
    <row r="1794" spans="1:2" x14ac:dyDescent="0.2">
      <c r="A1794" s="72">
        <v>38216</v>
      </c>
      <c r="B1794" s="73">
        <v>6998.25</v>
      </c>
    </row>
    <row r="1795" spans="1:2" x14ac:dyDescent="0.2">
      <c r="A1795" s="72">
        <v>38217</v>
      </c>
      <c r="B1795" s="73">
        <v>7011.45</v>
      </c>
    </row>
    <row r="1796" spans="1:2" x14ac:dyDescent="0.2">
      <c r="A1796" s="72">
        <v>38218</v>
      </c>
      <c r="B1796" s="73">
        <v>7009.81</v>
      </c>
    </row>
    <row r="1797" spans="1:2" x14ac:dyDescent="0.2">
      <c r="A1797" s="72">
        <v>38219</v>
      </c>
      <c r="B1797" s="73">
        <v>7046.24</v>
      </c>
    </row>
    <row r="1798" spans="1:2" x14ac:dyDescent="0.2">
      <c r="A1798" s="72">
        <v>38222</v>
      </c>
      <c r="B1798" s="73">
        <v>7037.63</v>
      </c>
    </row>
    <row r="1799" spans="1:2" x14ac:dyDescent="0.2">
      <c r="A1799" s="72">
        <v>38223</v>
      </c>
      <c r="B1799" s="73">
        <v>7064.25</v>
      </c>
    </row>
    <row r="1800" spans="1:2" x14ac:dyDescent="0.2">
      <c r="A1800" s="72">
        <v>38224</v>
      </c>
      <c r="B1800" s="73">
        <v>7065.83</v>
      </c>
    </row>
    <row r="1801" spans="1:2" x14ac:dyDescent="0.2">
      <c r="A1801" s="72">
        <v>38225</v>
      </c>
      <c r="B1801" s="73">
        <v>7087.36</v>
      </c>
    </row>
    <row r="1802" spans="1:2" x14ac:dyDescent="0.2">
      <c r="A1802" s="72">
        <v>38226</v>
      </c>
      <c r="B1802" s="73">
        <v>7099.52</v>
      </c>
    </row>
    <row r="1803" spans="1:2" x14ac:dyDescent="0.2">
      <c r="A1803" s="72">
        <v>38229</v>
      </c>
      <c r="B1803" s="73">
        <v>7121.19</v>
      </c>
    </row>
    <row r="1804" spans="1:2" x14ac:dyDescent="0.2">
      <c r="A1804" s="72">
        <v>38230</v>
      </c>
      <c r="B1804" s="73">
        <v>7113.67</v>
      </c>
    </row>
    <row r="1805" spans="1:2" x14ac:dyDescent="0.2">
      <c r="A1805" s="72">
        <v>38231</v>
      </c>
      <c r="B1805" s="73">
        <v>7111.1</v>
      </c>
    </row>
    <row r="1806" spans="1:2" x14ac:dyDescent="0.2">
      <c r="A1806" s="72">
        <v>38232</v>
      </c>
      <c r="B1806" s="73">
        <v>7129.6</v>
      </c>
    </row>
    <row r="1807" spans="1:2" x14ac:dyDescent="0.2">
      <c r="A1807" s="72">
        <v>38233</v>
      </c>
      <c r="B1807" s="73">
        <v>7129.72</v>
      </c>
    </row>
    <row r="1808" spans="1:2" x14ac:dyDescent="0.2">
      <c r="A1808" s="72">
        <v>38236</v>
      </c>
      <c r="B1808" s="73">
        <v>7154.03</v>
      </c>
    </row>
    <row r="1809" spans="1:2" x14ac:dyDescent="0.2">
      <c r="A1809" s="72">
        <v>38237</v>
      </c>
      <c r="B1809" s="73">
        <v>7189.28</v>
      </c>
    </row>
    <row r="1810" spans="1:2" x14ac:dyDescent="0.2">
      <c r="A1810" s="72">
        <v>38238</v>
      </c>
      <c r="B1810" s="73">
        <v>7272.88</v>
      </c>
    </row>
    <row r="1811" spans="1:2" x14ac:dyDescent="0.2">
      <c r="A1811" s="72">
        <v>38239</v>
      </c>
      <c r="B1811" s="73">
        <v>7263.32</v>
      </c>
    </row>
    <row r="1812" spans="1:2" x14ac:dyDescent="0.2">
      <c r="A1812" s="72">
        <v>38240</v>
      </c>
      <c r="B1812" s="73">
        <v>7305.88</v>
      </c>
    </row>
    <row r="1813" spans="1:2" x14ac:dyDescent="0.2">
      <c r="A1813" s="72">
        <v>38243</v>
      </c>
      <c r="B1813" s="73">
        <v>7355.56</v>
      </c>
    </row>
    <row r="1814" spans="1:2" x14ac:dyDescent="0.2">
      <c r="A1814" s="72">
        <v>38244</v>
      </c>
      <c r="B1814" s="73">
        <v>7368.36</v>
      </c>
    </row>
    <row r="1815" spans="1:2" x14ac:dyDescent="0.2">
      <c r="A1815" s="72">
        <v>38245</v>
      </c>
      <c r="B1815" s="73">
        <v>7322.35</v>
      </c>
    </row>
    <row r="1816" spans="1:2" x14ac:dyDescent="0.2">
      <c r="A1816" s="72">
        <v>38246</v>
      </c>
      <c r="B1816" s="73">
        <v>7334.75</v>
      </c>
    </row>
    <row r="1817" spans="1:2" x14ac:dyDescent="0.2">
      <c r="A1817" s="72">
        <v>38247</v>
      </c>
      <c r="B1817" s="73">
        <v>7326.64</v>
      </c>
    </row>
    <row r="1818" spans="1:2" x14ac:dyDescent="0.2">
      <c r="A1818" s="72">
        <v>38250</v>
      </c>
      <c r="B1818" s="73">
        <v>7330.57</v>
      </c>
    </row>
    <row r="1819" spans="1:2" x14ac:dyDescent="0.2">
      <c r="A1819" s="72">
        <v>38251</v>
      </c>
      <c r="B1819" s="73">
        <v>7341.16</v>
      </c>
    </row>
    <row r="1820" spans="1:2" x14ac:dyDescent="0.2">
      <c r="A1820" s="72">
        <v>38252</v>
      </c>
      <c r="B1820" s="73">
        <v>7332.09</v>
      </c>
    </row>
    <row r="1821" spans="1:2" x14ac:dyDescent="0.2">
      <c r="A1821" s="72">
        <v>38253</v>
      </c>
      <c r="B1821" s="73">
        <v>7299.85</v>
      </c>
    </row>
    <row r="1822" spans="1:2" x14ac:dyDescent="0.2">
      <c r="A1822" s="72">
        <v>38254</v>
      </c>
      <c r="B1822" s="73">
        <v>7309.26</v>
      </c>
    </row>
    <row r="1823" spans="1:2" x14ac:dyDescent="0.2">
      <c r="A1823" s="72">
        <v>38257</v>
      </c>
      <c r="B1823" s="73">
        <v>7307.5</v>
      </c>
    </row>
    <row r="1824" spans="1:2" x14ac:dyDescent="0.2">
      <c r="A1824" s="72">
        <v>38258</v>
      </c>
      <c r="B1824" s="73">
        <v>7296.77</v>
      </c>
    </row>
    <row r="1825" spans="1:2" x14ac:dyDescent="0.2">
      <c r="A1825" s="72">
        <v>38259</v>
      </c>
      <c r="B1825" s="73">
        <v>7375.15</v>
      </c>
    </row>
    <row r="1826" spans="1:2" x14ac:dyDescent="0.2">
      <c r="A1826" s="72">
        <v>38260</v>
      </c>
      <c r="B1826" s="73">
        <v>7359.15</v>
      </c>
    </row>
    <row r="1827" spans="1:2" x14ac:dyDescent="0.2">
      <c r="A1827" s="72">
        <v>38261</v>
      </c>
      <c r="B1827" s="73">
        <v>7403.77</v>
      </c>
    </row>
    <row r="1828" spans="1:2" x14ac:dyDescent="0.2">
      <c r="A1828" s="72">
        <v>38264</v>
      </c>
      <c r="B1828" s="73">
        <v>7477.58</v>
      </c>
    </row>
    <row r="1829" spans="1:2" x14ac:dyDescent="0.2">
      <c r="A1829" s="72">
        <v>38265</v>
      </c>
      <c r="B1829" s="73">
        <v>7506.3</v>
      </c>
    </row>
    <row r="1830" spans="1:2" x14ac:dyDescent="0.2">
      <c r="A1830" s="72">
        <v>38266</v>
      </c>
      <c r="B1830" s="73">
        <v>7509.17</v>
      </c>
    </row>
    <row r="1831" spans="1:2" x14ac:dyDescent="0.2">
      <c r="A1831" s="72">
        <v>38267</v>
      </c>
      <c r="B1831" s="73">
        <v>7429.27</v>
      </c>
    </row>
    <row r="1832" spans="1:2" x14ac:dyDescent="0.2">
      <c r="A1832" s="72">
        <v>38268</v>
      </c>
      <c r="B1832" s="73">
        <v>7443.99</v>
      </c>
    </row>
    <row r="1833" spans="1:2" x14ac:dyDescent="0.2">
      <c r="A1833" s="72">
        <v>38271</v>
      </c>
      <c r="B1833" s="73">
        <v>7431.37</v>
      </c>
    </row>
    <row r="1834" spans="1:2" x14ac:dyDescent="0.2">
      <c r="A1834" s="72">
        <v>38272</v>
      </c>
      <c r="B1834" s="73">
        <v>7424.66</v>
      </c>
    </row>
    <row r="1835" spans="1:2" x14ac:dyDescent="0.2">
      <c r="A1835" s="72">
        <v>38273</v>
      </c>
      <c r="B1835" s="73">
        <v>7471.75</v>
      </c>
    </row>
    <row r="1836" spans="1:2" x14ac:dyDescent="0.2">
      <c r="A1836" s="72">
        <v>38274</v>
      </c>
      <c r="B1836" s="73">
        <v>7448.38</v>
      </c>
    </row>
    <row r="1837" spans="1:2" x14ac:dyDescent="0.2">
      <c r="A1837" s="72">
        <v>38275</v>
      </c>
      <c r="B1837" s="73">
        <v>7414.63</v>
      </c>
    </row>
    <row r="1838" spans="1:2" x14ac:dyDescent="0.2">
      <c r="A1838" s="72">
        <v>38278</v>
      </c>
      <c r="B1838" s="73">
        <v>7402.08</v>
      </c>
    </row>
    <row r="1839" spans="1:2" x14ac:dyDescent="0.2">
      <c r="A1839" s="72">
        <v>38279</v>
      </c>
      <c r="B1839" s="73">
        <v>7417.89</v>
      </c>
    </row>
    <row r="1840" spans="1:2" x14ac:dyDescent="0.2">
      <c r="A1840" s="72">
        <v>38280</v>
      </c>
      <c r="B1840" s="73">
        <v>7427.95</v>
      </c>
    </row>
    <row r="1841" spans="1:2" x14ac:dyDescent="0.2">
      <c r="A1841" s="72">
        <v>38281</v>
      </c>
      <c r="B1841" s="73">
        <v>7447.31</v>
      </c>
    </row>
    <row r="1842" spans="1:2" x14ac:dyDescent="0.2">
      <c r="A1842" s="72">
        <v>38282</v>
      </c>
      <c r="B1842" s="73">
        <v>7457.63</v>
      </c>
    </row>
    <row r="1843" spans="1:2" x14ac:dyDescent="0.2">
      <c r="A1843" s="72">
        <v>38285</v>
      </c>
      <c r="B1843" s="73">
        <v>7398.98</v>
      </c>
    </row>
    <row r="1844" spans="1:2" x14ac:dyDescent="0.2">
      <c r="A1844" s="72">
        <v>38286</v>
      </c>
      <c r="B1844" s="73">
        <v>7352.15</v>
      </c>
    </row>
    <row r="1845" spans="1:2" x14ac:dyDescent="0.2">
      <c r="A1845" s="72">
        <v>38287</v>
      </c>
      <c r="B1845" s="73">
        <v>7406.21</v>
      </c>
    </row>
    <row r="1846" spans="1:2" x14ac:dyDescent="0.2">
      <c r="A1846" s="72">
        <v>38288</v>
      </c>
      <c r="B1846" s="73">
        <v>7474.6</v>
      </c>
    </row>
    <row r="1847" spans="1:2" x14ac:dyDescent="0.2">
      <c r="A1847" s="72">
        <v>38289</v>
      </c>
      <c r="B1847" s="73">
        <v>7460.94</v>
      </c>
    </row>
    <row r="1848" spans="1:2" x14ac:dyDescent="0.2">
      <c r="A1848" s="72">
        <v>38292</v>
      </c>
      <c r="B1848" s="73">
        <v>7529.8</v>
      </c>
    </row>
    <row r="1849" spans="1:2" x14ac:dyDescent="0.2">
      <c r="A1849" s="72">
        <v>38293</v>
      </c>
      <c r="B1849" s="73">
        <v>7561.37</v>
      </c>
    </row>
    <row r="1850" spans="1:2" x14ac:dyDescent="0.2">
      <c r="A1850" s="72">
        <v>38294</v>
      </c>
      <c r="B1850" s="73">
        <v>7542.05</v>
      </c>
    </row>
    <row r="1851" spans="1:2" x14ac:dyDescent="0.2">
      <c r="A1851" s="72">
        <v>38295</v>
      </c>
      <c r="B1851" s="73">
        <v>7526.93</v>
      </c>
    </row>
    <row r="1852" spans="1:2" x14ac:dyDescent="0.2">
      <c r="A1852" s="72">
        <v>38296</v>
      </c>
      <c r="B1852" s="73">
        <v>7511.28</v>
      </c>
    </row>
    <row r="1853" spans="1:2" x14ac:dyDescent="0.2">
      <c r="A1853" s="72">
        <v>38299</v>
      </c>
      <c r="B1853" s="73">
        <v>7530.19</v>
      </c>
    </row>
    <row r="1854" spans="1:2" x14ac:dyDescent="0.2">
      <c r="A1854" s="72">
        <v>38300</v>
      </c>
      <c r="B1854" s="73">
        <v>7548.88</v>
      </c>
    </row>
    <row r="1855" spans="1:2" x14ac:dyDescent="0.2">
      <c r="A1855" s="72">
        <v>38301</v>
      </c>
      <c r="B1855" s="73">
        <v>7612.31</v>
      </c>
    </row>
    <row r="1856" spans="1:2" x14ac:dyDescent="0.2">
      <c r="A1856" s="72">
        <v>38302</v>
      </c>
      <c r="B1856" s="73">
        <v>7600.96</v>
      </c>
    </row>
    <row r="1857" spans="1:2" x14ac:dyDescent="0.2">
      <c r="A1857" s="72">
        <v>38303</v>
      </c>
      <c r="B1857" s="73">
        <v>7614.82</v>
      </c>
    </row>
    <row r="1858" spans="1:2" x14ac:dyDescent="0.2">
      <c r="A1858" s="72">
        <v>38306</v>
      </c>
      <c r="B1858" s="73">
        <v>7559.75</v>
      </c>
    </row>
    <row r="1859" spans="1:2" x14ac:dyDescent="0.2">
      <c r="A1859" s="72">
        <v>38307</v>
      </c>
      <c r="B1859" s="73">
        <v>7494.91</v>
      </c>
    </row>
    <row r="1860" spans="1:2" x14ac:dyDescent="0.2">
      <c r="A1860" s="72">
        <v>38308</v>
      </c>
      <c r="B1860" s="73">
        <v>7569.65</v>
      </c>
    </row>
    <row r="1861" spans="1:2" x14ac:dyDescent="0.2">
      <c r="A1861" s="72">
        <v>38309</v>
      </c>
      <c r="B1861" s="73">
        <v>7536.33</v>
      </c>
    </row>
    <row r="1862" spans="1:2" x14ac:dyDescent="0.2">
      <c r="A1862" s="72">
        <v>38310</v>
      </c>
      <c r="B1862" s="73">
        <v>7552.95</v>
      </c>
    </row>
    <row r="1863" spans="1:2" x14ac:dyDescent="0.2">
      <c r="A1863" s="72">
        <v>38313</v>
      </c>
      <c r="B1863" s="73">
        <v>7578.21</v>
      </c>
    </row>
    <row r="1864" spans="1:2" x14ac:dyDescent="0.2">
      <c r="A1864" s="72">
        <v>38314</v>
      </c>
      <c r="B1864" s="73">
        <v>7578.63</v>
      </c>
    </row>
    <row r="1865" spans="1:2" x14ac:dyDescent="0.2">
      <c r="A1865" s="72">
        <v>38315</v>
      </c>
      <c r="B1865" s="73">
        <v>7588.57</v>
      </c>
    </row>
    <row r="1866" spans="1:2" x14ac:dyDescent="0.2">
      <c r="A1866" s="72">
        <v>38316</v>
      </c>
      <c r="B1866" s="73">
        <v>7602.6</v>
      </c>
    </row>
    <row r="1867" spans="1:2" x14ac:dyDescent="0.2">
      <c r="A1867" s="72">
        <v>38317</v>
      </c>
      <c r="B1867" s="73">
        <v>7605.34</v>
      </c>
    </row>
    <row r="1868" spans="1:2" x14ac:dyDescent="0.2">
      <c r="A1868" s="72">
        <v>38320</v>
      </c>
      <c r="B1868" s="73">
        <v>7570.6</v>
      </c>
    </row>
    <row r="1869" spans="1:2" x14ac:dyDescent="0.2">
      <c r="A1869" s="72">
        <v>38321</v>
      </c>
      <c r="B1869" s="73">
        <v>7523.1</v>
      </c>
    </row>
    <row r="1870" spans="1:2" x14ac:dyDescent="0.2">
      <c r="A1870" s="72">
        <v>38322</v>
      </c>
      <c r="B1870" s="73">
        <v>7485.42</v>
      </c>
    </row>
    <row r="1871" spans="1:2" x14ac:dyDescent="0.2">
      <c r="A1871" s="72">
        <v>38323</v>
      </c>
      <c r="B1871" s="73">
        <v>7468.48</v>
      </c>
    </row>
    <row r="1872" spans="1:2" x14ac:dyDescent="0.2">
      <c r="A1872" s="72">
        <v>38324</v>
      </c>
      <c r="B1872" s="73">
        <v>7441.81</v>
      </c>
    </row>
    <row r="1873" spans="1:2" x14ac:dyDescent="0.2">
      <c r="A1873" s="72">
        <v>38327</v>
      </c>
      <c r="B1873" s="73">
        <v>7430.65</v>
      </c>
    </row>
    <row r="1874" spans="1:2" x14ac:dyDescent="0.2">
      <c r="A1874" s="72">
        <v>38328</v>
      </c>
      <c r="B1874" s="73">
        <v>7443.81</v>
      </c>
    </row>
    <row r="1875" spans="1:2" x14ac:dyDescent="0.2">
      <c r="A1875" s="72">
        <v>38329</v>
      </c>
      <c r="B1875" s="73">
        <v>7466.95</v>
      </c>
    </row>
    <row r="1876" spans="1:2" x14ac:dyDescent="0.2">
      <c r="A1876" s="72">
        <v>38330</v>
      </c>
      <c r="B1876" s="73">
        <v>7474.56</v>
      </c>
    </row>
    <row r="1877" spans="1:2" x14ac:dyDescent="0.2">
      <c r="A1877" s="72">
        <v>38331</v>
      </c>
      <c r="B1877" s="73">
        <v>7504.65</v>
      </c>
    </row>
    <row r="1878" spans="1:2" x14ac:dyDescent="0.2">
      <c r="A1878" s="72">
        <v>38334</v>
      </c>
      <c r="B1878" s="73">
        <v>7554.78</v>
      </c>
    </row>
    <row r="1879" spans="1:2" x14ac:dyDescent="0.2">
      <c r="A1879" s="72">
        <v>38335</v>
      </c>
      <c r="B1879" s="73">
        <v>7592.14</v>
      </c>
    </row>
    <row r="1880" spans="1:2" x14ac:dyDescent="0.2">
      <c r="A1880" s="72">
        <v>38336</v>
      </c>
      <c r="B1880" s="73">
        <v>7598.73</v>
      </c>
    </row>
    <row r="1881" spans="1:2" x14ac:dyDescent="0.2">
      <c r="A1881" s="72">
        <v>38337</v>
      </c>
      <c r="B1881" s="73">
        <v>7596.58</v>
      </c>
    </row>
    <row r="1882" spans="1:2" x14ac:dyDescent="0.2">
      <c r="A1882" s="72">
        <v>38338</v>
      </c>
      <c r="B1882" s="73">
        <v>7538.29</v>
      </c>
    </row>
    <row r="1883" spans="1:2" x14ac:dyDescent="0.2">
      <c r="A1883" s="72">
        <v>38341</v>
      </c>
      <c r="B1883" s="73">
        <v>7583.1</v>
      </c>
    </row>
    <row r="1884" spans="1:2" x14ac:dyDescent="0.2">
      <c r="A1884" s="72">
        <v>38342</v>
      </c>
      <c r="B1884" s="73">
        <v>7580.71</v>
      </c>
    </row>
    <row r="1885" spans="1:2" x14ac:dyDescent="0.2">
      <c r="A1885" s="72">
        <v>38343</v>
      </c>
      <c r="B1885" s="73">
        <v>7579.64</v>
      </c>
    </row>
    <row r="1886" spans="1:2" x14ac:dyDescent="0.2">
      <c r="A1886" s="72">
        <v>38344</v>
      </c>
      <c r="B1886" s="73">
        <v>7580.6</v>
      </c>
    </row>
    <row r="1887" spans="1:2" x14ac:dyDescent="0.2">
      <c r="A1887" s="72">
        <v>38345</v>
      </c>
      <c r="B1887" s="73">
        <v>7564.94</v>
      </c>
    </row>
    <row r="1888" spans="1:2" x14ac:dyDescent="0.2">
      <c r="A1888" s="72">
        <v>38348</v>
      </c>
      <c r="B1888" s="73">
        <v>7570.4</v>
      </c>
    </row>
    <row r="1889" spans="1:2" x14ac:dyDescent="0.2">
      <c r="A1889" s="72">
        <v>38349</v>
      </c>
      <c r="B1889" s="73">
        <v>7573.09</v>
      </c>
    </row>
    <row r="1890" spans="1:2" x14ac:dyDescent="0.2">
      <c r="A1890" s="72">
        <v>38350</v>
      </c>
      <c r="B1890" s="73">
        <v>7578.43</v>
      </c>
    </row>
    <row r="1891" spans="1:2" x14ac:dyDescent="0.2">
      <c r="A1891" s="72">
        <v>38351</v>
      </c>
      <c r="B1891" s="73">
        <v>7571.85</v>
      </c>
    </row>
    <row r="1892" spans="1:2" x14ac:dyDescent="0.2">
      <c r="A1892" s="72">
        <v>38352</v>
      </c>
      <c r="B1892" s="73">
        <v>7600.16</v>
      </c>
    </row>
    <row r="1893" spans="1:2" x14ac:dyDescent="0.2">
      <c r="A1893" s="72">
        <v>38355</v>
      </c>
      <c r="B1893" s="73">
        <v>7604.73</v>
      </c>
    </row>
    <row r="1894" spans="1:2" x14ac:dyDescent="0.2">
      <c r="A1894" s="72">
        <v>38356</v>
      </c>
      <c r="B1894" s="73">
        <v>7651.87</v>
      </c>
    </row>
    <row r="1895" spans="1:2" x14ac:dyDescent="0.2">
      <c r="A1895" s="72">
        <v>38357</v>
      </c>
      <c r="B1895" s="73">
        <v>7659.45</v>
      </c>
    </row>
    <row r="1896" spans="1:2" x14ac:dyDescent="0.2">
      <c r="A1896" s="72">
        <v>38358</v>
      </c>
      <c r="B1896" s="73">
        <v>7714.57</v>
      </c>
    </row>
    <row r="1897" spans="1:2" x14ac:dyDescent="0.2">
      <c r="A1897" s="72">
        <v>38359</v>
      </c>
      <c r="B1897" s="73">
        <v>7786.45</v>
      </c>
    </row>
    <row r="1898" spans="1:2" x14ac:dyDescent="0.2">
      <c r="A1898" s="72">
        <v>38362</v>
      </c>
      <c r="B1898" s="73">
        <v>7724.01</v>
      </c>
    </row>
    <row r="1899" spans="1:2" x14ac:dyDescent="0.2">
      <c r="A1899" s="72">
        <v>38363</v>
      </c>
      <c r="B1899" s="73">
        <v>7701.63</v>
      </c>
    </row>
    <row r="1900" spans="1:2" x14ac:dyDescent="0.2">
      <c r="A1900" s="72">
        <v>38364</v>
      </c>
      <c r="B1900" s="73">
        <v>7691.57</v>
      </c>
    </row>
    <row r="1901" spans="1:2" x14ac:dyDescent="0.2">
      <c r="A1901" s="72">
        <v>38365</v>
      </c>
      <c r="B1901" s="73">
        <v>7721.05</v>
      </c>
    </row>
    <row r="1902" spans="1:2" x14ac:dyDescent="0.2">
      <c r="A1902" s="72">
        <v>38366</v>
      </c>
      <c r="B1902" s="73">
        <v>7687.52</v>
      </c>
    </row>
    <row r="1903" spans="1:2" x14ac:dyDescent="0.2">
      <c r="A1903" s="72">
        <v>38369</v>
      </c>
      <c r="B1903" s="73">
        <v>7768.53</v>
      </c>
    </row>
    <row r="1904" spans="1:2" x14ac:dyDescent="0.2">
      <c r="A1904" s="72">
        <v>38370</v>
      </c>
      <c r="B1904" s="73">
        <v>7764.33</v>
      </c>
    </row>
    <row r="1905" spans="1:2" x14ac:dyDescent="0.2">
      <c r="A1905" s="72">
        <v>38371</v>
      </c>
      <c r="B1905" s="73">
        <v>7819.63</v>
      </c>
    </row>
    <row r="1906" spans="1:2" x14ac:dyDescent="0.2">
      <c r="A1906" s="72">
        <v>38372</v>
      </c>
      <c r="B1906" s="73">
        <v>7822.16</v>
      </c>
    </row>
    <row r="1907" spans="1:2" x14ac:dyDescent="0.2">
      <c r="A1907" s="72">
        <v>38373</v>
      </c>
      <c r="B1907" s="73">
        <v>7871.28</v>
      </c>
    </row>
    <row r="1908" spans="1:2" x14ac:dyDescent="0.2">
      <c r="A1908" s="72">
        <v>38376</v>
      </c>
      <c r="B1908" s="73">
        <v>7861.05</v>
      </c>
    </row>
    <row r="1909" spans="1:2" x14ac:dyDescent="0.2">
      <c r="A1909" s="72">
        <v>38377</v>
      </c>
      <c r="B1909" s="73">
        <v>7843.77</v>
      </c>
    </row>
    <row r="1910" spans="1:2" x14ac:dyDescent="0.2">
      <c r="A1910" s="72">
        <v>38378</v>
      </c>
      <c r="B1910" s="73">
        <v>7900.77</v>
      </c>
    </row>
    <row r="1911" spans="1:2" x14ac:dyDescent="0.2">
      <c r="A1911" s="72">
        <v>38379</v>
      </c>
      <c r="B1911" s="73">
        <v>7878.41</v>
      </c>
    </row>
    <row r="1912" spans="1:2" x14ac:dyDescent="0.2">
      <c r="A1912" s="72">
        <v>38380</v>
      </c>
      <c r="B1912" s="73">
        <v>7942.7</v>
      </c>
    </row>
    <row r="1913" spans="1:2" x14ac:dyDescent="0.2">
      <c r="A1913" s="72">
        <v>38383</v>
      </c>
      <c r="B1913" s="73">
        <v>8016.9</v>
      </c>
    </row>
    <row r="1914" spans="1:2" x14ac:dyDescent="0.2">
      <c r="A1914" s="72">
        <v>38384</v>
      </c>
      <c r="B1914" s="73">
        <v>8073</v>
      </c>
    </row>
    <row r="1915" spans="1:2" x14ac:dyDescent="0.2">
      <c r="A1915" s="72">
        <v>38385</v>
      </c>
      <c r="B1915" s="73">
        <v>8033.6</v>
      </c>
    </row>
    <row r="1916" spans="1:2" x14ac:dyDescent="0.2">
      <c r="A1916" s="72">
        <v>38386</v>
      </c>
      <c r="B1916" s="73">
        <v>8040.69</v>
      </c>
    </row>
    <row r="1917" spans="1:2" x14ac:dyDescent="0.2">
      <c r="A1917" s="72">
        <v>38387</v>
      </c>
      <c r="B1917" s="73">
        <v>8043.56</v>
      </c>
    </row>
    <row r="1918" spans="1:2" x14ac:dyDescent="0.2">
      <c r="A1918" s="72">
        <v>38390</v>
      </c>
      <c r="B1918" s="73">
        <v>8056.44</v>
      </c>
    </row>
    <row r="1919" spans="1:2" x14ac:dyDescent="0.2">
      <c r="A1919" s="72">
        <v>38391</v>
      </c>
      <c r="B1919" s="73">
        <v>8088.63</v>
      </c>
    </row>
    <row r="1920" spans="1:2" x14ac:dyDescent="0.2">
      <c r="A1920" s="72">
        <v>38392</v>
      </c>
      <c r="B1920" s="73">
        <v>8069.57</v>
      </c>
    </row>
    <row r="1921" spans="1:2" x14ac:dyDescent="0.2">
      <c r="A1921" s="72">
        <v>38393</v>
      </c>
      <c r="B1921" s="73">
        <v>8051.15</v>
      </c>
    </row>
    <row r="1922" spans="1:2" x14ac:dyDescent="0.2">
      <c r="A1922" s="72">
        <v>38394</v>
      </c>
      <c r="B1922" s="73">
        <v>8080.22</v>
      </c>
    </row>
    <row r="1923" spans="1:2" x14ac:dyDescent="0.2">
      <c r="A1923" s="72">
        <v>38397</v>
      </c>
      <c r="B1923" s="73">
        <v>8070.22</v>
      </c>
    </row>
    <row r="1924" spans="1:2" x14ac:dyDescent="0.2">
      <c r="A1924" s="72">
        <v>38398</v>
      </c>
      <c r="B1924" s="73">
        <v>8080.67</v>
      </c>
    </row>
    <row r="1925" spans="1:2" x14ac:dyDescent="0.2">
      <c r="A1925" s="72">
        <v>38399</v>
      </c>
      <c r="B1925" s="73">
        <v>8072.1</v>
      </c>
    </row>
    <row r="1926" spans="1:2" x14ac:dyDescent="0.2">
      <c r="A1926" s="72">
        <v>38400</v>
      </c>
      <c r="B1926" s="73">
        <v>8051.95</v>
      </c>
    </row>
    <row r="1927" spans="1:2" x14ac:dyDescent="0.2">
      <c r="A1927" s="72">
        <v>38401</v>
      </c>
      <c r="B1927" s="73">
        <v>8043.25</v>
      </c>
    </row>
    <row r="1928" spans="1:2" x14ac:dyDescent="0.2">
      <c r="A1928" s="72">
        <v>38404</v>
      </c>
      <c r="B1928" s="73">
        <v>7933.07</v>
      </c>
    </row>
    <row r="1929" spans="1:2" x14ac:dyDescent="0.2">
      <c r="A1929" s="72">
        <v>38405</v>
      </c>
      <c r="B1929" s="73">
        <v>7914.92</v>
      </c>
    </row>
    <row r="1930" spans="1:2" x14ac:dyDescent="0.2">
      <c r="A1930" s="72">
        <v>38406</v>
      </c>
      <c r="B1930" s="73">
        <v>7851.2</v>
      </c>
    </row>
    <row r="1931" spans="1:2" x14ac:dyDescent="0.2">
      <c r="A1931" s="72">
        <v>38407</v>
      </c>
      <c r="B1931" s="73">
        <v>7858.08</v>
      </c>
    </row>
    <row r="1932" spans="1:2" x14ac:dyDescent="0.2">
      <c r="A1932" s="72">
        <v>38408</v>
      </c>
      <c r="B1932" s="73">
        <v>7898.3</v>
      </c>
    </row>
    <row r="1933" spans="1:2" x14ac:dyDescent="0.2">
      <c r="A1933" s="72">
        <v>38411</v>
      </c>
      <c r="B1933" s="73">
        <v>7896.74</v>
      </c>
    </row>
    <row r="1934" spans="1:2" x14ac:dyDescent="0.2">
      <c r="A1934" s="72">
        <v>38412</v>
      </c>
      <c r="B1934" s="73">
        <v>7937.4</v>
      </c>
    </row>
    <row r="1935" spans="1:2" x14ac:dyDescent="0.2">
      <c r="A1935" s="72">
        <v>38413</v>
      </c>
      <c r="B1935" s="73">
        <v>7889.71</v>
      </c>
    </row>
    <row r="1936" spans="1:2" x14ac:dyDescent="0.2">
      <c r="A1936" s="72">
        <v>38414</v>
      </c>
      <c r="B1936" s="73">
        <v>7891.83</v>
      </c>
    </row>
    <row r="1937" spans="1:2" x14ac:dyDescent="0.2">
      <c r="A1937" s="72">
        <v>38415</v>
      </c>
      <c r="B1937" s="73">
        <v>7898.13</v>
      </c>
    </row>
    <row r="1938" spans="1:2" x14ac:dyDescent="0.2">
      <c r="A1938" s="72">
        <v>38418</v>
      </c>
      <c r="B1938" s="73">
        <v>8080.22</v>
      </c>
    </row>
    <row r="1939" spans="1:2" x14ac:dyDescent="0.2">
      <c r="A1939" s="72">
        <v>38419</v>
      </c>
      <c r="B1939" s="73">
        <v>8080.22</v>
      </c>
    </row>
    <row r="1940" spans="1:2" x14ac:dyDescent="0.2">
      <c r="A1940" s="72">
        <v>38420</v>
      </c>
      <c r="B1940" s="73">
        <v>8080.22</v>
      </c>
    </row>
    <row r="1941" spans="1:2" x14ac:dyDescent="0.2">
      <c r="A1941" s="72">
        <v>38421</v>
      </c>
      <c r="B1941" s="73">
        <v>8080.22</v>
      </c>
    </row>
    <row r="1942" spans="1:2" x14ac:dyDescent="0.2">
      <c r="A1942" s="72">
        <v>38422</v>
      </c>
      <c r="B1942" s="73">
        <v>8080.22</v>
      </c>
    </row>
    <row r="1943" spans="1:2" x14ac:dyDescent="0.2">
      <c r="A1943" s="72">
        <v>38425</v>
      </c>
      <c r="B1943" s="73">
        <v>8080.22</v>
      </c>
    </row>
    <row r="1944" spans="1:2" x14ac:dyDescent="0.2">
      <c r="A1944" s="72">
        <v>38426</v>
      </c>
      <c r="B1944" s="73">
        <v>8080.22</v>
      </c>
    </row>
    <row r="1945" spans="1:2" x14ac:dyDescent="0.2">
      <c r="A1945" s="72">
        <v>38427</v>
      </c>
      <c r="B1945" s="73">
        <v>8080.22</v>
      </c>
    </row>
    <row r="1946" spans="1:2" x14ac:dyDescent="0.2">
      <c r="A1946" s="72">
        <v>38428</v>
      </c>
      <c r="B1946" s="73">
        <v>8080.22</v>
      </c>
    </row>
    <row r="1947" spans="1:2" x14ac:dyDescent="0.2">
      <c r="A1947" s="72">
        <v>38429</v>
      </c>
      <c r="B1947" s="73">
        <v>8080.22</v>
      </c>
    </row>
    <row r="1948" spans="1:2" x14ac:dyDescent="0.2">
      <c r="A1948" s="72">
        <v>38432</v>
      </c>
      <c r="B1948" s="73">
        <v>8080.22</v>
      </c>
    </row>
    <row r="1949" spans="1:2" x14ac:dyDescent="0.2">
      <c r="A1949" s="72">
        <v>38433</v>
      </c>
      <c r="B1949" s="73">
        <v>8080.22</v>
      </c>
    </row>
    <row r="1950" spans="1:2" x14ac:dyDescent="0.2">
      <c r="A1950" s="72">
        <v>38434</v>
      </c>
      <c r="B1950" s="73">
        <v>8080.22</v>
      </c>
    </row>
    <row r="1951" spans="1:2" x14ac:dyDescent="0.2">
      <c r="A1951" s="72">
        <v>38435</v>
      </c>
      <c r="B1951" s="73">
        <v>8080.22</v>
      </c>
    </row>
    <row r="1952" spans="1:2" x14ac:dyDescent="0.2">
      <c r="A1952" s="72">
        <v>38436</v>
      </c>
      <c r="B1952" s="73">
        <v>8080.22</v>
      </c>
    </row>
    <row r="1953" spans="1:2" x14ac:dyDescent="0.2">
      <c r="A1953" s="72">
        <v>38439</v>
      </c>
      <c r="B1953" s="73">
        <v>8080.22</v>
      </c>
    </row>
    <row r="1954" spans="1:2" x14ac:dyDescent="0.2">
      <c r="A1954" s="72">
        <v>38440</v>
      </c>
      <c r="B1954" s="73">
        <v>8080.22</v>
      </c>
    </row>
    <row r="1955" spans="1:2" x14ac:dyDescent="0.2">
      <c r="A1955" s="72">
        <v>38441</v>
      </c>
      <c r="B1955" s="73">
        <v>8080.22</v>
      </c>
    </row>
    <row r="1956" spans="1:2" x14ac:dyDescent="0.2">
      <c r="A1956" s="72">
        <v>38442</v>
      </c>
      <c r="B1956" s="73">
        <v>8080.22</v>
      </c>
    </row>
    <row r="1957" spans="1:2" x14ac:dyDescent="0.2">
      <c r="A1957" s="72">
        <v>38443</v>
      </c>
      <c r="B1957" s="73">
        <v>8080.22</v>
      </c>
    </row>
    <row r="1958" spans="1:2" x14ac:dyDescent="0.2">
      <c r="A1958" s="72">
        <v>38446</v>
      </c>
      <c r="B1958" s="73">
        <v>8080.22</v>
      </c>
    </row>
    <row r="1959" spans="1:2" x14ac:dyDescent="0.2">
      <c r="A1959" s="72">
        <v>38447</v>
      </c>
      <c r="B1959" s="73">
        <v>8080.22</v>
      </c>
    </row>
    <row r="1960" spans="1:2" x14ac:dyDescent="0.2">
      <c r="A1960" s="72">
        <v>38448</v>
      </c>
      <c r="B1960" s="73">
        <v>8080.22</v>
      </c>
    </row>
    <row r="1961" spans="1:2" x14ac:dyDescent="0.2">
      <c r="A1961" s="72">
        <v>38449</v>
      </c>
      <c r="B1961" s="73">
        <v>8080.22</v>
      </c>
    </row>
    <row r="1962" spans="1:2" x14ac:dyDescent="0.2">
      <c r="A1962" s="72">
        <v>38450</v>
      </c>
      <c r="B1962" s="73">
        <v>8080.22</v>
      </c>
    </row>
    <row r="1963" spans="1:2" x14ac:dyDescent="0.2">
      <c r="A1963" s="72">
        <v>38453</v>
      </c>
      <c r="B1963" s="73">
        <v>8080.22</v>
      </c>
    </row>
    <row r="1964" spans="1:2" x14ac:dyDescent="0.2">
      <c r="A1964" s="72">
        <v>38454</v>
      </c>
      <c r="B1964" s="73">
        <v>8080.22</v>
      </c>
    </row>
    <row r="1965" spans="1:2" x14ac:dyDescent="0.2">
      <c r="A1965" s="72">
        <v>38455</v>
      </c>
      <c r="B1965" s="73">
        <v>8080.22</v>
      </c>
    </row>
    <row r="1966" spans="1:2" x14ac:dyDescent="0.2">
      <c r="A1966" s="72">
        <v>38456</v>
      </c>
      <c r="B1966" s="73">
        <v>8080.22</v>
      </c>
    </row>
    <row r="1967" spans="1:2" x14ac:dyDescent="0.2">
      <c r="A1967" s="72">
        <v>38457</v>
      </c>
      <c r="B1967" s="73">
        <v>8080.22</v>
      </c>
    </row>
    <row r="1968" spans="1:2" x14ac:dyDescent="0.2">
      <c r="A1968" s="72">
        <v>38460</v>
      </c>
      <c r="B1968" s="73">
        <v>7739.37</v>
      </c>
    </row>
    <row r="1969" spans="1:2" x14ac:dyDescent="0.2">
      <c r="A1969" s="72">
        <v>38461</v>
      </c>
      <c r="B1969" s="73">
        <v>7754.58</v>
      </c>
    </row>
    <row r="1970" spans="1:2" x14ac:dyDescent="0.2">
      <c r="A1970" s="72">
        <v>38462</v>
      </c>
      <c r="B1970" s="73">
        <v>7815</v>
      </c>
    </row>
    <row r="1971" spans="1:2" x14ac:dyDescent="0.2">
      <c r="A1971" s="72">
        <v>38463</v>
      </c>
      <c r="B1971" s="73">
        <v>7809.37</v>
      </c>
    </row>
    <row r="1972" spans="1:2" x14ac:dyDescent="0.2">
      <c r="A1972" s="72">
        <v>38464</v>
      </c>
      <c r="B1972" s="73">
        <v>7818.8</v>
      </c>
    </row>
    <row r="1973" spans="1:2" x14ac:dyDescent="0.2">
      <c r="A1973" s="72">
        <v>38467</v>
      </c>
      <c r="B1973" s="73">
        <v>7817.09</v>
      </c>
    </row>
    <row r="1974" spans="1:2" x14ac:dyDescent="0.2">
      <c r="A1974" s="72">
        <v>38468</v>
      </c>
      <c r="B1974" s="73">
        <v>7729.69</v>
      </c>
    </row>
    <row r="1975" spans="1:2" x14ac:dyDescent="0.2">
      <c r="A1975" s="72">
        <v>38469</v>
      </c>
      <c r="B1975" s="73">
        <v>7616.37</v>
      </c>
    </row>
    <row r="1976" spans="1:2" x14ac:dyDescent="0.2">
      <c r="A1976" s="72">
        <v>38470</v>
      </c>
      <c r="B1976" s="73">
        <v>7613.48</v>
      </c>
    </row>
    <row r="1977" spans="1:2" x14ac:dyDescent="0.2">
      <c r="A1977" s="72">
        <v>38471</v>
      </c>
      <c r="B1977" s="73">
        <v>7607.81</v>
      </c>
    </row>
    <row r="1978" spans="1:2" x14ac:dyDescent="0.2">
      <c r="A1978" s="72">
        <v>38474</v>
      </c>
      <c r="B1978" s="73">
        <v>7650.34</v>
      </c>
    </row>
    <row r="1979" spans="1:2" x14ac:dyDescent="0.2">
      <c r="A1979" s="72">
        <v>38475</v>
      </c>
      <c r="B1979" s="73">
        <v>7683.78</v>
      </c>
    </row>
    <row r="1980" spans="1:2" x14ac:dyDescent="0.2">
      <c r="A1980" s="72">
        <v>38476</v>
      </c>
      <c r="B1980" s="73">
        <v>7675.41</v>
      </c>
    </row>
    <row r="1981" spans="1:2" x14ac:dyDescent="0.2">
      <c r="A1981" s="72">
        <v>38477</v>
      </c>
      <c r="B1981" s="73">
        <v>7685.51</v>
      </c>
    </row>
    <row r="1982" spans="1:2" x14ac:dyDescent="0.2">
      <c r="A1982" s="72">
        <v>38478</v>
      </c>
      <c r="B1982" s="73">
        <v>7660.57</v>
      </c>
    </row>
    <row r="1983" spans="1:2" x14ac:dyDescent="0.2">
      <c r="A1983" s="72">
        <v>38481</v>
      </c>
      <c r="B1983" s="73">
        <v>7605.89</v>
      </c>
    </row>
    <row r="1984" spans="1:2" x14ac:dyDescent="0.2">
      <c r="A1984" s="72">
        <v>38482</v>
      </c>
      <c r="B1984" s="73">
        <v>7589.91</v>
      </c>
    </row>
    <row r="1985" spans="1:2" x14ac:dyDescent="0.2">
      <c r="A1985" s="72">
        <v>38483</v>
      </c>
      <c r="B1985" s="73">
        <v>7598.26</v>
      </c>
    </row>
    <row r="1986" spans="1:2" x14ac:dyDescent="0.2">
      <c r="A1986" s="72">
        <v>38484</v>
      </c>
      <c r="B1986" s="73">
        <v>7654.23</v>
      </c>
    </row>
    <row r="1987" spans="1:2" x14ac:dyDescent="0.2">
      <c r="A1987" s="72">
        <v>38485</v>
      </c>
      <c r="B1987" s="73">
        <v>7654.09</v>
      </c>
    </row>
    <row r="1988" spans="1:2" x14ac:dyDescent="0.2">
      <c r="A1988" s="72">
        <v>38488</v>
      </c>
      <c r="B1988" s="73">
        <v>7652.43</v>
      </c>
    </row>
    <row r="1989" spans="1:2" x14ac:dyDescent="0.2">
      <c r="A1989" s="72">
        <v>38489</v>
      </c>
      <c r="B1989" s="73">
        <v>7665.93</v>
      </c>
    </row>
    <row r="1990" spans="1:2" x14ac:dyDescent="0.2">
      <c r="A1990" s="72">
        <v>38490</v>
      </c>
      <c r="B1990" s="73">
        <v>7691.88</v>
      </c>
    </row>
    <row r="1991" spans="1:2" x14ac:dyDescent="0.2">
      <c r="A1991" s="72">
        <v>38491</v>
      </c>
      <c r="B1991" s="73">
        <v>7705.61</v>
      </c>
    </row>
    <row r="1992" spans="1:2" x14ac:dyDescent="0.2">
      <c r="A1992" s="72">
        <v>38492</v>
      </c>
      <c r="B1992" s="73">
        <v>7769.19</v>
      </c>
    </row>
    <row r="1993" spans="1:2" x14ac:dyDescent="0.2">
      <c r="A1993" s="72">
        <v>38495</v>
      </c>
      <c r="B1993" s="73">
        <v>7791.05</v>
      </c>
    </row>
    <row r="1994" spans="1:2" x14ac:dyDescent="0.2">
      <c r="A1994" s="72">
        <v>38496</v>
      </c>
      <c r="B1994" s="73">
        <v>7718.09</v>
      </c>
    </row>
    <row r="1995" spans="1:2" x14ac:dyDescent="0.2">
      <c r="A1995" s="72">
        <v>38497</v>
      </c>
      <c r="B1995" s="73">
        <v>7645.1</v>
      </c>
    </row>
    <row r="1996" spans="1:2" x14ac:dyDescent="0.2">
      <c r="A1996" s="72">
        <v>38498</v>
      </c>
      <c r="B1996" s="73">
        <v>7642.95</v>
      </c>
    </row>
    <row r="1997" spans="1:2" x14ac:dyDescent="0.2">
      <c r="A1997" s="72">
        <v>38499</v>
      </c>
      <c r="B1997" s="73">
        <v>7608.83</v>
      </c>
    </row>
    <row r="1998" spans="1:2" x14ac:dyDescent="0.2">
      <c r="A1998" s="72">
        <v>38502</v>
      </c>
      <c r="B1998" s="73">
        <v>7595.98</v>
      </c>
    </row>
    <row r="1999" spans="1:2" x14ac:dyDescent="0.2">
      <c r="A1999" s="72">
        <v>38503</v>
      </c>
      <c r="B1999" s="73">
        <v>7524.04</v>
      </c>
    </row>
    <row r="2000" spans="1:2" x14ac:dyDescent="0.2">
      <c r="A2000" s="72">
        <v>38504</v>
      </c>
      <c r="B2000" s="73">
        <v>7619.17</v>
      </c>
    </row>
    <row r="2001" spans="1:2" x14ac:dyDescent="0.2">
      <c r="A2001" s="72">
        <v>38505</v>
      </c>
      <c r="B2001" s="73">
        <v>7493.84</v>
      </c>
    </row>
    <row r="2002" spans="1:2" x14ac:dyDescent="0.2">
      <c r="A2002" s="72">
        <v>38506</v>
      </c>
      <c r="B2002" s="73">
        <v>7510.48</v>
      </c>
    </row>
    <row r="2003" spans="1:2" x14ac:dyDescent="0.2">
      <c r="A2003" s="72">
        <v>38509</v>
      </c>
      <c r="B2003" s="73">
        <v>7498.28</v>
      </c>
    </row>
    <row r="2004" spans="1:2" x14ac:dyDescent="0.2">
      <c r="A2004" s="72">
        <v>38510</v>
      </c>
      <c r="B2004" s="73">
        <v>7462.68</v>
      </c>
    </row>
    <row r="2005" spans="1:2" x14ac:dyDescent="0.2">
      <c r="A2005" s="72">
        <v>38511</v>
      </c>
      <c r="B2005" s="73">
        <v>7398.43</v>
      </c>
    </row>
    <row r="2006" spans="1:2" x14ac:dyDescent="0.2">
      <c r="A2006" s="72">
        <v>38512</v>
      </c>
      <c r="B2006" s="73">
        <v>7431.69</v>
      </c>
    </row>
    <row r="2007" spans="1:2" x14ac:dyDescent="0.2">
      <c r="A2007" s="72">
        <v>38513</v>
      </c>
      <c r="B2007" s="73">
        <v>7484</v>
      </c>
    </row>
    <row r="2008" spans="1:2" x14ac:dyDescent="0.2">
      <c r="A2008" s="72">
        <v>38516</v>
      </c>
      <c r="B2008" s="73">
        <v>7514.86</v>
      </c>
    </row>
    <row r="2009" spans="1:2" x14ac:dyDescent="0.2">
      <c r="A2009" s="72">
        <v>38517</v>
      </c>
      <c r="B2009" s="73">
        <v>7494.25</v>
      </c>
    </row>
    <row r="2010" spans="1:2" x14ac:dyDescent="0.2">
      <c r="A2010" s="72">
        <v>38518</v>
      </c>
      <c r="B2010" s="73">
        <v>7498.87</v>
      </c>
    </row>
    <row r="2011" spans="1:2" x14ac:dyDescent="0.2">
      <c r="A2011" s="72">
        <v>38519</v>
      </c>
      <c r="B2011" s="73">
        <v>7464.13</v>
      </c>
    </row>
    <row r="2012" spans="1:2" x14ac:dyDescent="0.2">
      <c r="A2012" s="72">
        <v>38520</v>
      </c>
      <c r="B2012" s="73">
        <v>7517.76</v>
      </c>
    </row>
    <row r="2013" spans="1:2" x14ac:dyDescent="0.2">
      <c r="A2013" s="72">
        <v>38523</v>
      </c>
      <c r="B2013" s="73">
        <v>7509.63</v>
      </c>
    </row>
    <row r="2014" spans="1:2" x14ac:dyDescent="0.2">
      <c r="A2014" s="72">
        <v>38524</v>
      </c>
      <c r="B2014" s="73">
        <v>7526.53</v>
      </c>
    </row>
    <row r="2015" spans="1:2" x14ac:dyDescent="0.2">
      <c r="A2015" s="72">
        <v>38525</v>
      </c>
      <c r="B2015" s="73">
        <v>7521.38</v>
      </c>
    </row>
    <row r="2016" spans="1:2" x14ac:dyDescent="0.2">
      <c r="A2016" s="72">
        <v>38526</v>
      </c>
      <c r="B2016" s="73">
        <v>7540.14</v>
      </c>
    </row>
    <row r="2017" spans="1:2" x14ac:dyDescent="0.2">
      <c r="A2017" s="72">
        <v>38527</v>
      </c>
      <c r="B2017" s="73">
        <v>7500.6</v>
      </c>
    </row>
    <row r="2018" spans="1:2" x14ac:dyDescent="0.2">
      <c r="A2018" s="72">
        <v>38530</v>
      </c>
      <c r="B2018" s="73">
        <v>7422.99</v>
      </c>
    </row>
    <row r="2019" spans="1:2" x14ac:dyDescent="0.2">
      <c r="A2019" s="72">
        <v>38531</v>
      </c>
      <c r="B2019" s="73">
        <v>7423.81</v>
      </c>
    </row>
    <row r="2020" spans="1:2" x14ac:dyDescent="0.2">
      <c r="A2020" s="72">
        <v>38532</v>
      </c>
      <c r="B2020" s="73">
        <v>7473.9</v>
      </c>
    </row>
    <row r="2021" spans="1:2" x14ac:dyDescent="0.2">
      <c r="A2021" s="72">
        <v>38533</v>
      </c>
      <c r="B2021" s="73">
        <v>7510.58</v>
      </c>
    </row>
    <row r="2022" spans="1:2" x14ac:dyDescent="0.2">
      <c r="A2022" s="72">
        <v>38534</v>
      </c>
      <c r="B2022" s="73">
        <v>7555.79</v>
      </c>
    </row>
    <row r="2023" spans="1:2" x14ac:dyDescent="0.2">
      <c r="A2023" s="72">
        <v>38537</v>
      </c>
      <c r="B2023" s="73">
        <v>7542.92</v>
      </c>
    </row>
    <row r="2024" spans="1:2" x14ac:dyDescent="0.2">
      <c r="A2024" s="72">
        <v>38538</v>
      </c>
      <c r="B2024" s="73">
        <v>7523.29</v>
      </c>
    </row>
    <row r="2025" spans="1:2" x14ac:dyDescent="0.2">
      <c r="A2025" s="72">
        <v>38539</v>
      </c>
      <c r="B2025" s="73">
        <v>7530.67</v>
      </c>
    </row>
    <row r="2026" spans="1:2" x14ac:dyDescent="0.2">
      <c r="A2026" s="72">
        <v>38540</v>
      </c>
      <c r="B2026" s="73">
        <v>7464.44</v>
      </c>
    </row>
    <row r="2027" spans="1:2" x14ac:dyDescent="0.2">
      <c r="A2027" s="72">
        <v>38541</v>
      </c>
      <c r="B2027" s="73">
        <v>7486.63</v>
      </c>
    </row>
    <row r="2028" spans="1:2" x14ac:dyDescent="0.2">
      <c r="A2028" s="72">
        <v>38544</v>
      </c>
      <c r="B2028" s="73">
        <v>7492.97</v>
      </c>
    </row>
    <row r="2029" spans="1:2" x14ac:dyDescent="0.2">
      <c r="A2029" s="72">
        <v>38545</v>
      </c>
      <c r="B2029" s="73">
        <v>7461.19</v>
      </c>
    </row>
    <row r="2030" spans="1:2" x14ac:dyDescent="0.2">
      <c r="A2030" s="72">
        <v>38546</v>
      </c>
      <c r="B2030" s="73">
        <v>7444.82</v>
      </c>
    </row>
    <row r="2031" spans="1:2" x14ac:dyDescent="0.2">
      <c r="A2031" s="72">
        <v>38547</v>
      </c>
      <c r="B2031" s="73">
        <v>7467.04</v>
      </c>
    </row>
    <row r="2032" spans="1:2" x14ac:dyDescent="0.2">
      <c r="A2032" s="72">
        <v>38548</v>
      </c>
      <c r="B2032" s="73">
        <v>7442.64</v>
      </c>
    </row>
    <row r="2033" spans="1:2" x14ac:dyDescent="0.2">
      <c r="A2033" s="72">
        <v>38551</v>
      </c>
      <c r="B2033" s="73">
        <v>7501.74</v>
      </c>
    </row>
    <row r="2034" spans="1:2" x14ac:dyDescent="0.2">
      <c r="A2034" s="72">
        <v>38552</v>
      </c>
      <c r="B2034" s="73">
        <v>7526.58</v>
      </c>
    </row>
    <row r="2035" spans="1:2" x14ac:dyDescent="0.2">
      <c r="A2035" s="72">
        <v>38553</v>
      </c>
      <c r="B2035" s="73">
        <v>7492.42</v>
      </c>
    </row>
    <row r="2036" spans="1:2" x14ac:dyDescent="0.2">
      <c r="A2036" s="72">
        <v>38554</v>
      </c>
      <c r="B2036" s="73">
        <v>7509.61</v>
      </c>
    </row>
    <row r="2037" spans="1:2" x14ac:dyDescent="0.2">
      <c r="A2037" s="72">
        <v>38555</v>
      </c>
      <c r="B2037" s="73">
        <v>7485.16</v>
      </c>
    </row>
    <row r="2038" spans="1:2" x14ac:dyDescent="0.2">
      <c r="A2038" s="72">
        <v>38558</v>
      </c>
      <c r="B2038" s="73">
        <v>7503.35</v>
      </c>
    </row>
    <row r="2039" spans="1:2" x14ac:dyDescent="0.2">
      <c r="A2039" s="72">
        <v>38559</v>
      </c>
      <c r="B2039" s="73">
        <v>7532.88</v>
      </c>
    </row>
    <row r="2040" spans="1:2" x14ac:dyDescent="0.2">
      <c r="A2040" s="72">
        <v>38560</v>
      </c>
      <c r="B2040" s="73">
        <v>7567.9</v>
      </c>
    </row>
    <row r="2041" spans="1:2" x14ac:dyDescent="0.2">
      <c r="A2041" s="72">
        <v>38561</v>
      </c>
      <c r="B2041" s="73">
        <v>7598.84</v>
      </c>
    </row>
    <row r="2042" spans="1:2" x14ac:dyDescent="0.2">
      <c r="A2042" s="72">
        <v>38562</v>
      </c>
      <c r="B2042" s="73">
        <v>7595.76</v>
      </c>
    </row>
    <row r="2043" spans="1:2" x14ac:dyDescent="0.2">
      <c r="A2043" s="72">
        <v>38565</v>
      </c>
      <c r="B2043" s="73">
        <v>7587.79</v>
      </c>
    </row>
    <row r="2044" spans="1:2" x14ac:dyDescent="0.2">
      <c r="A2044" s="72">
        <v>38566</v>
      </c>
      <c r="B2044" s="73">
        <v>7622.2</v>
      </c>
    </row>
    <row r="2045" spans="1:2" x14ac:dyDescent="0.2">
      <c r="A2045" s="72">
        <v>38567</v>
      </c>
      <c r="B2045" s="73">
        <v>7694.24</v>
      </c>
    </row>
    <row r="2046" spans="1:2" x14ac:dyDescent="0.2">
      <c r="A2046" s="72">
        <v>38568</v>
      </c>
      <c r="B2046" s="73">
        <v>7699.15</v>
      </c>
    </row>
    <row r="2047" spans="1:2" x14ac:dyDescent="0.2">
      <c r="A2047" s="72">
        <v>38569</v>
      </c>
      <c r="B2047" s="73">
        <v>7724.09</v>
      </c>
    </row>
    <row r="2048" spans="1:2" x14ac:dyDescent="0.2">
      <c r="A2048" s="72">
        <v>38572</v>
      </c>
      <c r="B2048" s="73">
        <v>7710.06</v>
      </c>
    </row>
    <row r="2049" spans="1:2" x14ac:dyDescent="0.2">
      <c r="A2049" s="72">
        <v>38573</v>
      </c>
      <c r="B2049" s="73">
        <v>7692.68</v>
      </c>
    </row>
    <row r="2050" spans="1:2" x14ac:dyDescent="0.2">
      <c r="A2050" s="72">
        <v>38574</v>
      </c>
      <c r="B2050" s="73">
        <v>7714.98</v>
      </c>
    </row>
    <row r="2051" spans="1:2" x14ac:dyDescent="0.2">
      <c r="A2051" s="72">
        <v>38575</v>
      </c>
      <c r="B2051" s="73">
        <v>7715.23</v>
      </c>
    </row>
    <row r="2052" spans="1:2" x14ac:dyDescent="0.2">
      <c r="A2052" s="72">
        <v>38576</v>
      </c>
      <c r="B2052" s="73">
        <v>7723</v>
      </c>
    </row>
    <row r="2053" spans="1:2" x14ac:dyDescent="0.2">
      <c r="A2053" s="72">
        <v>38579</v>
      </c>
      <c r="B2053" s="73">
        <v>7755.48</v>
      </c>
    </row>
    <row r="2054" spans="1:2" x14ac:dyDescent="0.2">
      <c r="A2054" s="72">
        <v>38580</v>
      </c>
      <c r="B2054" s="73">
        <v>7762.39</v>
      </c>
    </row>
    <row r="2055" spans="1:2" x14ac:dyDescent="0.2">
      <c r="A2055" s="72">
        <v>38581</v>
      </c>
      <c r="B2055" s="73">
        <v>7752.69</v>
      </c>
    </row>
    <row r="2056" spans="1:2" x14ac:dyDescent="0.2">
      <c r="A2056" s="72">
        <v>38582</v>
      </c>
      <c r="B2056" s="73">
        <v>7712.57</v>
      </c>
    </row>
    <row r="2057" spans="1:2" x14ac:dyDescent="0.2">
      <c r="A2057" s="72">
        <v>38583</v>
      </c>
      <c r="B2057" s="73">
        <v>7776.49</v>
      </c>
    </row>
    <row r="2058" spans="1:2" x14ac:dyDescent="0.2">
      <c r="A2058" s="72">
        <v>38586</v>
      </c>
      <c r="B2058" s="73">
        <v>7799.02</v>
      </c>
    </row>
    <row r="2059" spans="1:2" x14ac:dyDescent="0.2">
      <c r="A2059" s="72">
        <v>38587</v>
      </c>
      <c r="B2059" s="73">
        <v>7796.99</v>
      </c>
    </row>
    <row r="2060" spans="1:2" x14ac:dyDescent="0.2">
      <c r="A2060" s="72">
        <v>38588</v>
      </c>
      <c r="B2060" s="73">
        <v>7752.03</v>
      </c>
    </row>
    <row r="2061" spans="1:2" x14ac:dyDescent="0.2">
      <c r="A2061" s="72">
        <v>38589</v>
      </c>
      <c r="B2061" s="73">
        <v>7713.23</v>
      </c>
    </row>
    <row r="2062" spans="1:2" x14ac:dyDescent="0.2">
      <c r="A2062" s="72">
        <v>38590</v>
      </c>
      <c r="B2062" s="73">
        <v>7691.97</v>
      </c>
    </row>
    <row r="2063" spans="1:2" x14ac:dyDescent="0.2">
      <c r="A2063" s="72">
        <v>38593</v>
      </c>
      <c r="B2063" s="73">
        <v>7692.31</v>
      </c>
    </row>
    <row r="2064" spans="1:2" x14ac:dyDescent="0.2">
      <c r="A2064" s="72">
        <v>38594</v>
      </c>
      <c r="B2064" s="73">
        <v>7736.68</v>
      </c>
    </row>
    <row r="2065" spans="1:2" x14ac:dyDescent="0.2">
      <c r="A2065" s="72">
        <v>38595</v>
      </c>
      <c r="B2065" s="73">
        <v>7817.99</v>
      </c>
    </row>
    <row r="2066" spans="1:2" x14ac:dyDescent="0.2">
      <c r="A2066" s="72">
        <v>38596</v>
      </c>
      <c r="B2066" s="73">
        <v>7834.93</v>
      </c>
    </row>
    <row r="2067" spans="1:2" x14ac:dyDescent="0.2">
      <c r="A2067" s="72">
        <v>38597</v>
      </c>
      <c r="B2067" s="73">
        <v>7814.78</v>
      </c>
    </row>
    <row r="2068" spans="1:2" x14ac:dyDescent="0.2">
      <c r="A2068" s="72">
        <v>38600</v>
      </c>
      <c r="B2068" s="73">
        <v>7889.26</v>
      </c>
    </row>
    <row r="2069" spans="1:2" x14ac:dyDescent="0.2">
      <c r="A2069" s="72">
        <v>38601</v>
      </c>
      <c r="B2069" s="73">
        <v>7918.44</v>
      </c>
    </row>
    <row r="2070" spans="1:2" x14ac:dyDescent="0.2">
      <c r="A2070" s="72">
        <v>38602</v>
      </c>
      <c r="B2070" s="73">
        <v>7913.17</v>
      </c>
    </row>
    <row r="2071" spans="1:2" x14ac:dyDescent="0.2">
      <c r="A2071" s="72">
        <v>38603</v>
      </c>
      <c r="B2071" s="73">
        <v>7909.11</v>
      </c>
    </row>
    <row r="2072" spans="1:2" x14ac:dyDescent="0.2">
      <c r="A2072" s="72">
        <v>38604</v>
      </c>
      <c r="B2072" s="73">
        <v>7914.26</v>
      </c>
    </row>
    <row r="2073" spans="1:2" x14ac:dyDescent="0.2">
      <c r="A2073" s="72">
        <v>38607</v>
      </c>
      <c r="B2073" s="73">
        <v>7867</v>
      </c>
    </row>
    <row r="2074" spans="1:2" x14ac:dyDescent="0.2">
      <c r="A2074" s="72">
        <v>38608</v>
      </c>
      <c r="B2074" s="73">
        <v>7880.78</v>
      </c>
    </row>
    <row r="2075" spans="1:2" x14ac:dyDescent="0.2">
      <c r="A2075" s="72">
        <v>38609</v>
      </c>
      <c r="B2075" s="73">
        <v>7897.25</v>
      </c>
    </row>
    <row r="2076" spans="1:2" x14ac:dyDescent="0.2">
      <c r="A2076" s="72">
        <v>38610</v>
      </c>
      <c r="B2076" s="73">
        <v>7926.93</v>
      </c>
    </row>
    <row r="2077" spans="1:2" x14ac:dyDescent="0.2">
      <c r="A2077" s="72">
        <v>38611</v>
      </c>
      <c r="B2077" s="73">
        <v>7915.07</v>
      </c>
    </row>
    <row r="2078" spans="1:2" x14ac:dyDescent="0.2">
      <c r="A2078" s="72">
        <v>38614</v>
      </c>
      <c r="B2078" s="73">
        <v>7909.96</v>
      </c>
    </row>
    <row r="2079" spans="1:2" x14ac:dyDescent="0.2">
      <c r="A2079" s="72">
        <v>38615</v>
      </c>
      <c r="B2079" s="73">
        <v>7954.22</v>
      </c>
    </row>
    <row r="2080" spans="1:2" x14ac:dyDescent="0.2">
      <c r="A2080" s="72">
        <v>38616</v>
      </c>
      <c r="B2080" s="73">
        <v>7943.06</v>
      </c>
    </row>
    <row r="2081" spans="1:2" x14ac:dyDescent="0.2">
      <c r="A2081" s="72">
        <v>38617</v>
      </c>
      <c r="B2081" s="73">
        <v>7915.01</v>
      </c>
    </row>
    <row r="2082" spans="1:2" x14ac:dyDescent="0.2">
      <c r="A2082" s="72">
        <v>38618</v>
      </c>
      <c r="B2082" s="73">
        <v>7967.6</v>
      </c>
    </row>
    <row r="2083" spans="1:2" x14ac:dyDescent="0.2">
      <c r="A2083" s="72">
        <v>38621</v>
      </c>
      <c r="B2083" s="73">
        <v>8012.58</v>
      </c>
    </row>
    <row r="2084" spans="1:2" x14ac:dyDescent="0.2">
      <c r="A2084" s="72">
        <v>38622</v>
      </c>
      <c r="B2084" s="73">
        <v>8029.25</v>
      </c>
    </row>
    <row r="2085" spans="1:2" x14ac:dyDescent="0.2">
      <c r="A2085" s="72">
        <v>38623</v>
      </c>
      <c r="B2085" s="73">
        <v>8024.61</v>
      </c>
    </row>
    <row r="2086" spans="1:2" x14ac:dyDescent="0.2">
      <c r="A2086" s="72">
        <v>38624</v>
      </c>
      <c r="B2086" s="73">
        <v>8060.93</v>
      </c>
    </row>
    <row r="2087" spans="1:2" x14ac:dyDescent="0.2">
      <c r="A2087" s="72">
        <v>38625</v>
      </c>
      <c r="B2087" s="73">
        <v>8088.64</v>
      </c>
    </row>
    <row r="2088" spans="1:2" x14ac:dyDescent="0.2">
      <c r="A2088" s="72">
        <v>38628</v>
      </c>
      <c r="B2088" s="73">
        <v>8073.87</v>
      </c>
    </row>
    <row r="2089" spans="1:2" x14ac:dyDescent="0.2">
      <c r="A2089" s="72">
        <v>38629</v>
      </c>
      <c r="B2089" s="73">
        <v>8081.04</v>
      </c>
    </row>
    <row r="2090" spans="1:2" x14ac:dyDescent="0.2">
      <c r="A2090" s="72">
        <v>38630</v>
      </c>
      <c r="B2090" s="73">
        <v>8172.08</v>
      </c>
    </row>
    <row r="2091" spans="1:2" x14ac:dyDescent="0.2">
      <c r="A2091" s="72">
        <v>38631</v>
      </c>
      <c r="B2091" s="73">
        <v>8161.88</v>
      </c>
    </row>
    <row r="2092" spans="1:2" x14ac:dyDescent="0.2">
      <c r="A2092" s="72">
        <v>38632</v>
      </c>
      <c r="B2092" s="73">
        <v>8092.5</v>
      </c>
    </row>
    <row r="2093" spans="1:2" x14ac:dyDescent="0.2">
      <c r="A2093" s="72">
        <v>38635</v>
      </c>
      <c r="B2093" s="73">
        <v>8105.68</v>
      </c>
    </row>
    <row r="2094" spans="1:2" x14ac:dyDescent="0.2">
      <c r="A2094" s="72">
        <v>38636</v>
      </c>
      <c r="B2094" s="73">
        <v>8112.37</v>
      </c>
    </row>
    <row r="2095" spans="1:2" x14ac:dyDescent="0.2">
      <c r="A2095" s="72">
        <v>38637</v>
      </c>
      <c r="B2095" s="73">
        <v>8083.43</v>
      </c>
    </row>
    <row r="2096" spans="1:2" x14ac:dyDescent="0.2">
      <c r="A2096" s="72">
        <v>38638</v>
      </c>
      <c r="B2096" s="73">
        <v>8009.83</v>
      </c>
    </row>
    <row r="2097" spans="1:2" x14ac:dyDescent="0.2">
      <c r="A2097" s="72">
        <v>38639</v>
      </c>
      <c r="B2097" s="73">
        <v>8037.84</v>
      </c>
    </row>
    <row r="2098" spans="1:2" x14ac:dyDescent="0.2">
      <c r="A2098" s="72">
        <v>38642</v>
      </c>
      <c r="B2098" s="73">
        <v>8021.65</v>
      </c>
    </row>
    <row r="2099" spans="1:2" x14ac:dyDescent="0.2">
      <c r="A2099" s="72">
        <v>38643</v>
      </c>
      <c r="B2099" s="73">
        <v>7999.25</v>
      </c>
    </row>
    <row r="2100" spans="1:2" x14ac:dyDescent="0.2">
      <c r="A2100" s="72">
        <v>38644</v>
      </c>
      <c r="B2100" s="73">
        <v>7893.04</v>
      </c>
    </row>
    <row r="2101" spans="1:2" x14ac:dyDescent="0.2">
      <c r="A2101" s="72">
        <v>38645</v>
      </c>
      <c r="B2101" s="73">
        <v>7907.98</v>
      </c>
    </row>
    <row r="2102" spans="1:2" x14ac:dyDescent="0.2">
      <c r="A2102" s="72">
        <v>38646</v>
      </c>
      <c r="B2102" s="73">
        <v>7889.81</v>
      </c>
    </row>
    <row r="2103" spans="1:2" x14ac:dyDescent="0.2">
      <c r="A2103" s="72">
        <v>38649</v>
      </c>
      <c r="B2103" s="73">
        <v>7941.05</v>
      </c>
    </row>
    <row r="2104" spans="1:2" x14ac:dyDescent="0.2">
      <c r="A2104" s="72">
        <v>38650</v>
      </c>
      <c r="B2104" s="73">
        <v>7958.51</v>
      </c>
    </row>
    <row r="2105" spans="1:2" x14ac:dyDescent="0.2">
      <c r="A2105" s="72">
        <v>38651</v>
      </c>
      <c r="B2105" s="73">
        <v>7907.37</v>
      </c>
    </row>
    <row r="2106" spans="1:2" x14ac:dyDescent="0.2">
      <c r="A2106" s="72">
        <v>38652</v>
      </c>
      <c r="B2106" s="73">
        <v>7783.5</v>
      </c>
    </row>
    <row r="2107" spans="1:2" x14ac:dyDescent="0.2">
      <c r="A2107" s="72">
        <v>38653</v>
      </c>
      <c r="B2107" s="73">
        <v>7766.32</v>
      </c>
    </row>
    <row r="2108" spans="1:2" x14ac:dyDescent="0.2">
      <c r="A2108" s="72">
        <v>38656</v>
      </c>
      <c r="B2108" s="73">
        <v>7836.55</v>
      </c>
    </row>
    <row r="2109" spans="1:2" x14ac:dyDescent="0.2">
      <c r="A2109" s="72">
        <v>38657</v>
      </c>
      <c r="B2109" s="73">
        <v>7865.42</v>
      </c>
    </row>
    <row r="2110" spans="1:2" x14ac:dyDescent="0.2">
      <c r="A2110" s="72">
        <v>38658</v>
      </c>
      <c r="B2110" s="73">
        <v>7874.63</v>
      </c>
    </row>
    <row r="2111" spans="1:2" x14ac:dyDescent="0.2">
      <c r="A2111" s="72">
        <v>38659</v>
      </c>
      <c r="B2111" s="73">
        <v>7876.02</v>
      </c>
    </row>
    <row r="2112" spans="1:2" x14ac:dyDescent="0.2">
      <c r="A2112" s="72">
        <v>38660</v>
      </c>
      <c r="B2112" s="73">
        <v>7882.4</v>
      </c>
    </row>
    <row r="2113" spans="1:2" x14ac:dyDescent="0.2">
      <c r="A2113" s="72">
        <v>38663</v>
      </c>
      <c r="B2113" s="73">
        <v>7920.56</v>
      </c>
    </row>
    <row r="2114" spans="1:2" x14ac:dyDescent="0.2">
      <c r="A2114" s="72">
        <v>38664</v>
      </c>
      <c r="B2114" s="73">
        <v>7944.57</v>
      </c>
    </row>
    <row r="2115" spans="1:2" x14ac:dyDescent="0.2">
      <c r="A2115" s="72">
        <v>38665</v>
      </c>
      <c r="B2115" s="73">
        <v>7993.1</v>
      </c>
    </row>
    <row r="2116" spans="1:2" x14ac:dyDescent="0.2">
      <c r="A2116" s="72">
        <v>38666</v>
      </c>
      <c r="B2116" s="73">
        <v>7964.19</v>
      </c>
    </row>
    <row r="2117" spans="1:2" x14ac:dyDescent="0.2">
      <c r="A2117" s="72">
        <v>38667</v>
      </c>
      <c r="B2117" s="73">
        <v>8021.47</v>
      </c>
    </row>
    <row r="2118" spans="1:2" x14ac:dyDescent="0.2">
      <c r="A2118" s="72">
        <v>38670</v>
      </c>
      <c r="B2118" s="73">
        <v>8015.92</v>
      </c>
    </row>
    <row r="2119" spans="1:2" x14ac:dyDescent="0.2">
      <c r="A2119" s="72">
        <v>38671</v>
      </c>
      <c r="B2119" s="73">
        <v>8000.58</v>
      </c>
    </row>
    <row r="2120" spans="1:2" x14ac:dyDescent="0.2">
      <c r="A2120" s="72">
        <v>38672</v>
      </c>
      <c r="B2120" s="73">
        <v>8016.57</v>
      </c>
    </row>
    <row r="2121" spans="1:2" x14ac:dyDescent="0.2">
      <c r="A2121" s="72">
        <v>38673</v>
      </c>
      <c r="B2121" s="73">
        <v>8026.75</v>
      </c>
    </row>
    <row r="2122" spans="1:2" x14ac:dyDescent="0.2">
      <c r="A2122" s="72">
        <v>38674</v>
      </c>
      <c r="B2122" s="73">
        <v>8035.81</v>
      </c>
    </row>
    <row r="2123" spans="1:2" x14ac:dyDescent="0.2">
      <c r="A2123" s="72">
        <v>38677</v>
      </c>
      <c r="B2123" s="73">
        <v>8037.6</v>
      </c>
    </row>
    <row r="2124" spans="1:2" x14ac:dyDescent="0.2">
      <c r="A2124" s="72">
        <v>38678</v>
      </c>
      <c r="B2124" s="73">
        <v>8031.56</v>
      </c>
    </row>
    <row r="2125" spans="1:2" x14ac:dyDescent="0.2">
      <c r="A2125" s="72">
        <v>38679</v>
      </c>
      <c r="B2125" s="73">
        <v>8061.29</v>
      </c>
    </row>
    <row r="2126" spans="1:2" x14ac:dyDescent="0.2">
      <c r="A2126" s="72">
        <v>38680</v>
      </c>
      <c r="B2126" s="73">
        <v>8117.05</v>
      </c>
    </row>
    <row r="2127" spans="1:2" x14ac:dyDescent="0.2">
      <c r="A2127" s="72">
        <v>38681</v>
      </c>
      <c r="B2127" s="73">
        <v>8146.78</v>
      </c>
    </row>
    <row r="2128" spans="1:2" x14ac:dyDescent="0.2">
      <c r="A2128" s="72">
        <v>38684</v>
      </c>
      <c r="B2128" s="73">
        <v>8162.36</v>
      </c>
    </row>
    <row r="2129" spans="1:2" x14ac:dyDescent="0.2">
      <c r="A2129" s="72">
        <v>38685</v>
      </c>
      <c r="B2129" s="73">
        <v>8176.51</v>
      </c>
    </row>
    <row r="2130" spans="1:2" x14ac:dyDescent="0.2">
      <c r="A2130" s="72">
        <v>38686</v>
      </c>
      <c r="B2130" s="73">
        <v>8114.57</v>
      </c>
    </row>
    <row r="2131" spans="1:2" x14ac:dyDescent="0.2">
      <c r="A2131" s="72">
        <v>38687</v>
      </c>
      <c r="B2131" s="73">
        <v>8145.2</v>
      </c>
    </row>
    <row r="2132" spans="1:2" x14ac:dyDescent="0.2">
      <c r="A2132" s="72">
        <v>38688</v>
      </c>
      <c r="B2132" s="73">
        <v>8147.17</v>
      </c>
    </row>
    <row r="2133" spans="1:2" x14ac:dyDescent="0.2">
      <c r="A2133" s="72">
        <v>38691</v>
      </c>
      <c r="B2133" s="73">
        <v>8163</v>
      </c>
    </row>
    <row r="2134" spans="1:2" x14ac:dyDescent="0.2">
      <c r="A2134" s="72">
        <v>38692</v>
      </c>
      <c r="B2134" s="73">
        <v>8226.85</v>
      </c>
    </row>
    <row r="2135" spans="1:2" x14ac:dyDescent="0.2">
      <c r="A2135" s="72">
        <v>38693</v>
      </c>
      <c r="B2135" s="73">
        <v>8268.6200000000008</v>
      </c>
    </row>
    <row r="2136" spans="1:2" x14ac:dyDescent="0.2">
      <c r="A2136" s="72">
        <v>38694</v>
      </c>
      <c r="B2136" s="73">
        <v>8262.9599999999991</v>
      </c>
    </row>
    <row r="2137" spans="1:2" x14ac:dyDescent="0.2">
      <c r="A2137" s="72">
        <v>38695</v>
      </c>
      <c r="B2137" s="73">
        <v>8247.84</v>
      </c>
    </row>
    <row r="2138" spans="1:2" x14ac:dyDescent="0.2">
      <c r="A2138" s="72">
        <v>38698</v>
      </c>
      <c r="B2138" s="73">
        <v>8254.7800000000007</v>
      </c>
    </row>
    <row r="2139" spans="1:2" x14ac:dyDescent="0.2">
      <c r="A2139" s="72">
        <v>38699</v>
      </c>
      <c r="B2139" s="73">
        <v>8239.08</v>
      </c>
    </row>
    <row r="2140" spans="1:2" x14ac:dyDescent="0.2">
      <c r="A2140" s="72">
        <v>38700</v>
      </c>
      <c r="B2140" s="73">
        <v>8248.92</v>
      </c>
    </row>
    <row r="2141" spans="1:2" x14ac:dyDescent="0.2">
      <c r="A2141" s="72">
        <v>38701</v>
      </c>
      <c r="B2141" s="73">
        <v>8317.58</v>
      </c>
    </row>
    <row r="2142" spans="1:2" x14ac:dyDescent="0.2">
      <c r="A2142" s="72">
        <v>38702</v>
      </c>
      <c r="B2142" s="73">
        <v>8313.7900000000009</v>
      </c>
    </row>
    <row r="2143" spans="1:2" x14ac:dyDescent="0.2">
      <c r="A2143" s="72">
        <v>38705</v>
      </c>
      <c r="B2143" s="73">
        <v>8310.94</v>
      </c>
    </row>
    <row r="2144" spans="1:2" x14ac:dyDescent="0.2">
      <c r="A2144" s="72">
        <v>38706</v>
      </c>
      <c r="B2144" s="73">
        <v>8283.31</v>
      </c>
    </row>
    <row r="2145" spans="1:2" x14ac:dyDescent="0.2">
      <c r="A2145" s="72">
        <v>38707</v>
      </c>
      <c r="B2145" s="73">
        <v>8484.7000000000007</v>
      </c>
    </row>
    <row r="2146" spans="1:2" x14ac:dyDescent="0.2">
      <c r="A2146" s="72">
        <v>38708</v>
      </c>
      <c r="B2146" s="73">
        <v>8517.6299999999992</v>
      </c>
    </row>
    <row r="2147" spans="1:2" x14ac:dyDescent="0.2">
      <c r="A2147" s="72">
        <v>38709</v>
      </c>
      <c r="B2147" s="73">
        <v>8600.5300000000007</v>
      </c>
    </row>
    <row r="2148" spans="1:2" x14ac:dyDescent="0.2">
      <c r="A2148" s="72">
        <v>38712</v>
      </c>
      <c r="B2148" s="73">
        <v>8600.5300000000007</v>
      </c>
    </row>
    <row r="2149" spans="1:2" x14ac:dyDescent="0.2">
      <c r="A2149" s="72">
        <v>38713</v>
      </c>
      <c r="B2149" s="73">
        <v>8593.86</v>
      </c>
    </row>
    <row r="2150" spans="1:2" x14ac:dyDescent="0.2">
      <c r="A2150" s="72">
        <v>38714</v>
      </c>
      <c r="B2150" s="73">
        <v>8578.99</v>
      </c>
    </row>
    <row r="2151" spans="1:2" x14ac:dyDescent="0.2">
      <c r="A2151" s="72">
        <v>38715</v>
      </c>
      <c r="B2151" s="73">
        <v>8616.31</v>
      </c>
    </row>
    <row r="2152" spans="1:2" x14ac:dyDescent="0.2">
      <c r="A2152" s="72">
        <v>38716</v>
      </c>
      <c r="B2152" s="73">
        <v>8618.67</v>
      </c>
    </row>
    <row r="2153" spans="1:2" x14ac:dyDescent="0.2">
      <c r="A2153" s="72">
        <v>38719</v>
      </c>
      <c r="B2153" s="73">
        <v>8602.0400000000009</v>
      </c>
    </row>
    <row r="2154" spans="1:2" x14ac:dyDescent="0.2">
      <c r="A2154" s="72">
        <v>38720</v>
      </c>
      <c r="B2154" s="73">
        <v>8697.15</v>
      </c>
    </row>
    <row r="2155" spans="1:2" x14ac:dyDescent="0.2">
      <c r="A2155" s="72">
        <v>38721</v>
      </c>
      <c r="B2155" s="73">
        <v>8743.8799999999992</v>
      </c>
    </row>
    <row r="2156" spans="1:2" x14ac:dyDescent="0.2">
      <c r="A2156" s="72">
        <v>38722</v>
      </c>
      <c r="B2156" s="73">
        <v>8752.1200000000008</v>
      </c>
    </row>
    <row r="2157" spans="1:2" x14ac:dyDescent="0.2">
      <c r="A2157" s="72">
        <v>38723</v>
      </c>
      <c r="B2157" s="73">
        <v>8774.3700000000008</v>
      </c>
    </row>
    <row r="2158" spans="1:2" x14ac:dyDescent="0.2">
      <c r="A2158" s="72">
        <v>38726</v>
      </c>
      <c r="B2158" s="73">
        <v>8903.19</v>
      </c>
    </row>
    <row r="2159" spans="1:2" x14ac:dyDescent="0.2">
      <c r="A2159" s="72">
        <v>38727</v>
      </c>
      <c r="B2159" s="73">
        <v>8864.59</v>
      </c>
    </row>
    <row r="2160" spans="1:2" x14ac:dyDescent="0.2">
      <c r="A2160" s="72">
        <v>38728</v>
      </c>
      <c r="B2160" s="73">
        <v>8966.25</v>
      </c>
    </row>
    <row r="2161" spans="1:2" x14ac:dyDescent="0.2">
      <c r="A2161" s="72">
        <v>38729</v>
      </c>
      <c r="B2161" s="73">
        <v>8893.2000000000007</v>
      </c>
    </row>
    <row r="2162" spans="1:2" x14ac:dyDescent="0.2">
      <c r="A2162" s="72">
        <v>38730</v>
      </c>
      <c r="B2162" s="73">
        <v>8910.33</v>
      </c>
    </row>
    <row r="2163" spans="1:2" x14ac:dyDescent="0.2">
      <c r="A2163" s="72">
        <v>38733</v>
      </c>
      <c r="B2163" s="73">
        <v>8919.1200000000008</v>
      </c>
    </row>
    <row r="2164" spans="1:2" x14ac:dyDescent="0.2">
      <c r="A2164" s="72">
        <v>38734</v>
      </c>
      <c r="B2164" s="73">
        <v>8881.34</v>
      </c>
    </row>
    <row r="2165" spans="1:2" x14ac:dyDescent="0.2">
      <c r="A2165" s="72">
        <v>38735</v>
      </c>
      <c r="B2165" s="73">
        <v>8824.16</v>
      </c>
    </row>
    <row r="2166" spans="1:2" x14ac:dyDescent="0.2">
      <c r="A2166" s="72">
        <v>38736</v>
      </c>
      <c r="B2166" s="73">
        <v>8801.91</v>
      </c>
    </row>
    <row r="2167" spans="1:2" x14ac:dyDescent="0.2">
      <c r="A2167" s="72">
        <v>38737</v>
      </c>
      <c r="B2167" s="73">
        <v>8780.85</v>
      </c>
    </row>
    <row r="2168" spans="1:2" x14ac:dyDescent="0.2">
      <c r="A2168" s="72">
        <v>38740</v>
      </c>
      <c r="B2168" s="73">
        <v>8770.73</v>
      </c>
    </row>
    <row r="2169" spans="1:2" x14ac:dyDescent="0.2">
      <c r="A2169" s="72">
        <v>38741</v>
      </c>
      <c r="B2169" s="73">
        <v>8745.74</v>
      </c>
    </row>
    <row r="2170" spans="1:2" x14ac:dyDescent="0.2">
      <c r="A2170" s="72">
        <v>38742</v>
      </c>
      <c r="B2170" s="73">
        <v>8774.4500000000007</v>
      </c>
    </row>
    <row r="2171" spans="1:2" x14ac:dyDescent="0.2">
      <c r="A2171" s="72">
        <v>38743</v>
      </c>
      <c r="B2171" s="73">
        <v>8791.93</v>
      </c>
    </row>
    <row r="2172" spans="1:2" x14ac:dyDescent="0.2">
      <c r="A2172" s="72">
        <v>38744</v>
      </c>
      <c r="B2172" s="73">
        <v>8781.33</v>
      </c>
    </row>
    <row r="2173" spans="1:2" x14ac:dyDescent="0.2">
      <c r="A2173" s="72">
        <v>38747</v>
      </c>
      <c r="B2173" s="73">
        <v>8772.0400000000009</v>
      </c>
    </row>
    <row r="2174" spans="1:2" x14ac:dyDescent="0.2">
      <c r="A2174" s="72">
        <v>38748</v>
      </c>
      <c r="B2174" s="73">
        <v>8769.7900000000009</v>
      </c>
    </row>
    <row r="2175" spans="1:2" x14ac:dyDescent="0.2">
      <c r="A2175" s="72">
        <v>38749</v>
      </c>
      <c r="B2175" s="73">
        <v>8862.89</v>
      </c>
    </row>
    <row r="2176" spans="1:2" x14ac:dyDescent="0.2">
      <c r="A2176" s="72">
        <v>38750</v>
      </c>
      <c r="B2176" s="73">
        <v>8785.56</v>
      </c>
    </row>
    <row r="2177" spans="1:2" x14ac:dyDescent="0.2">
      <c r="A2177" s="72">
        <v>38751</v>
      </c>
      <c r="B2177" s="73">
        <v>8809.0499999999993</v>
      </c>
    </row>
    <row r="2178" spans="1:2" x14ac:dyDescent="0.2">
      <c r="A2178" s="72">
        <v>38754</v>
      </c>
      <c r="B2178" s="73">
        <v>8850.4599999999991</v>
      </c>
    </row>
    <row r="2179" spans="1:2" x14ac:dyDescent="0.2">
      <c r="A2179" s="72">
        <v>38755</v>
      </c>
      <c r="B2179" s="73">
        <v>9196.92</v>
      </c>
    </row>
    <row r="2180" spans="1:2" x14ac:dyDescent="0.2">
      <c r="A2180" s="72">
        <v>38756</v>
      </c>
      <c r="B2180" s="73">
        <v>9243.7000000000007</v>
      </c>
    </row>
    <row r="2181" spans="1:2" x14ac:dyDescent="0.2">
      <c r="A2181" s="72">
        <v>38757</v>
      </c>
      <c r="B2181" s="73">
        <v>9242.2900000000009</v>
      </c>
    </row>
    <row r="2182" spans="1:2" x14ac:dyDescent="0.2">
      <c r="A2182" s="72">
        <v>38758</v>
      </c>
      <c r="B2182" s="73">
        <v>9270.2800000000007</v>
      </c>
    </row>
    <row r="2183" spans="1:2" x14ac:dyDescent="0.2">
      <c r="A2183" s="72">
        <v>38761</v>
      </c>
      <c r="B2183" s="73">
        <v>9300.43</v>
      </c>
    </row>
    <row r="2184" spans="1:2" x14ac:dyDescent="0.2">
      <c r="A2184" s="72">
        <v>38762</v>
      </c>
      <c r="B2184" s="73">
        <v>9324.19</v>
      </c>
    </row>
    <row r="2185" spans="1:2" x14ac:dyDescent="0.2">
      <c r="A2185" s="72">
        <v>38763</v>
      </c>
      <c r="B2185" s="73">
        <v>9368.39</v>
      </c>
    </row>
    <row r="2186" spans="1:2" x14ac:dyDescent="0.2">
      <c r="A2186" s="72">
        <v>38764</v>
      </c>
      <c r="B2186" s="73">
        <v>9401.9699999999993</v>
      </c>
    </row>
    <row r="2187" spans="1:2" x14ac:dyDescent="0.2">
      <c r="A2187" s="72">
        <v>38765</v>
      </c>
      <c r="B2187" s="73">
        <v>9415.4599999999991</v>
      </c>
    </row>
    <row r="2188" spans="1:2" x14ac:dyDescent="0.2">
      <c r="A2188" s="72">
        <v>38768</v>
      </c>
      <c r="B2188" s="73">
        <v>9402.01</v>
      </c>
    </row>
    <row r="2189" spans="1:2" x14ac:dyDescent="0.2">
      <c r="A2189" s="72">
        <v>38769</v>
      </c>
      <c r="B2189" s="73">
        <v>9456.15</v>
      </c>
    </row>
    <row r="2190" spans="1:2" x14ac:dyDescent="0.2">
      <c r="A2190" s="72">
        <v>38770</v>
      </c>
      <c r="B2190" s="73">
        <v>9497.9699999999993</v>
      </c>
    </row>
    <row r="2191" spans="1:2" x14ac:dyDescent="0.2">
      <c r="A2191" s="72">
        <v>38771</v>
      </c>
      <c r="B2191" s="73">
        <v>9516.7900000000009</v>
      </c>
    </row>
    <row r="2192" spans="1:2" x14ac:dyDescent="0.2">
      <c r="A2192" s="72">
        <v>38772</v>
      </c>
      <c r="B2192" s="73">
        <v>9563.25</v>
      </c>
    </row>
    <row r="2193" spans="1:2" x14ac:dyDescent="0.2">
      <c r="A2193" s="72">
        <v>38775</v>
      </c>
      <c r="B2193" s="73">
        <v>9587.66</v>
      </c>
    </row>
    <row r="2194" spans="1:2" x14ac:dyDescent="0.2">
      <c r="A2194" s="72">
        <v>38776</v>
      </c>
      <c r="B2194" s="73">
        <v>9476.82</v>
      </c>
    </row>
    <row r="2195" spans="1:2" x14ac:dyDescent="0.2">
      <c r="A2195" s="72">
        <v>38777</v>
      </c>
      <c r="B2195" s="73">
        <v>9537.2199999999993</v>
      </c>
    </row>
    <row r="2196" spans="1:2" x14ac:dyDescent="0.2">
      <c r="A2196" s="72">
        <v>38778</v>
      </c>
      <c r="B2196" s="73">
        <v>9504.35</v>
      </c>
    </row>
    <row r="2197" spans="1:2" x14ac:dyDescent="0.2">
      <c r="A2197" s="72">
        <v>38779</v>
      </c>
      <c r="B2197" s="73">
        <v>9492.5</v>
      </c>
    </row>
    <row r="2198" spans="1:2" x14ac:dyDescent="0.2">
      <c r="A2198" s="72">
        <v>38782</v>
      </c>
      <c r="B2198" s="73">
        <v>9621.74</v>
      </c>
    </row>
    <row r="2199" spans="1:2" x14ac:dyDescent="0.2">
      <c r="A2199" s="72">
        <v>38783</v>
      </c>
      <c r="B2199" s="73">
        <v>9589.59</v>
      </c>
    </row>
    <row r="2200" spans="1:2" x14ac:dyDescent="0.2">
      <c r="A2200" s="72">
        <v>38784</v>
      </c>
      <c r="B2200" s="73">
        <v>9575.68</v>
      </c>
    </row>
    <row r="2201" spans="1:2" x14ac:dyDescent="0.2">
      <c r="A2201" s="72">
        <v>38785</v>
      </c>
      <c r="B2201" s="73">
        <v>9610.82</v>
      </c>
    </row>
    <row r="2202" spans="1:2" x14ac:dyDescent="0.2">
      <c r="A2202" s="72">
        <v>38786</v>
      </c>
      <c r="B2202" s="73">
        <v>9674.1200000000008</v>
      </c>
    </row>
    <row r="2203" spans="1:2" x14ac:dyDescent="0.2">
      <c r="A2203" s="72">
        <v>38789</v>
      </c>
      <c r="B2203" s="73">
        <v>9866.64</v>
      </c>
    </row>
    <row r="2204" spans="1:2" x14ac:dyDescent="0.2">
      <c r="A2204" s="72">
        <v>38790</v>
      </c>
      <c r="B2204" s="73">
        <v>9936.41</v>
      </c>
    </row>
    <row r="2205" spans="1:2" x14ac:dyDescent="0.2">
      <c r="A2205" s="72">
        <v>38791</v>
      </c>
      <c r="B2205" s="73">
        <v>10146.1</v>
      </c>
    </row>
    <row r="2206" spans="1:2" x14ac:dyDescent="0.2">
      <c r="A2206" s="72">
        <v>38792</v>
      </c>
      <c r="B2206" s="73">
        <v>10076.700000000001</v>
      </c>
    </row>
    <row r="2207" spans="1:2" x14ac:dyDescent="0.2">
      <c r="A2207" s="72">
        <v>38793</v>
      </c>
      <c r="B2207" s="73">
        <v>10062.6</v>
      </c>
    </row>
    <row r="2208" spans="1:2" x14ac:dyDescent="0.2">
      <c r="A2208" s="72">
        <v>38796</v>
      </c>
      <c r="B2208" s="73">
        <v>10075.299999999999</v>
      </c>
    </row>
    <row r="2209" spans="1:2" x14ac:dyDescent="0.2">
      <c r="A2209" s="72">
        <v>38797</v>
      </c>
      <c r="B2209" s="73">
        <v>10090.9</v>
      </c>
    </row>
    <row r="2210" spans="1:2" x14ac:dyDescent="0.2">
      <c r="A2210" s="72">
        <v>38798</v>
      </c>
      <c r="B2210" s="73">
        <v>10117.5</v>
      </c>
    </row>
    <row r="2211" spans="1:2" x14ac:dyDescent="0.2">
      <c r="A2211" s="72">
        <v>38799</v>
      </c>
      <c r="B2211" s="73">
        <v>10121.700000000001</v>
      </c>
    </row>
    <row r="2212" spans="1:2" x14ac:dyDescent="0.2">
      <c r="A2212" s="72">
        <v>38800</v>
      </c>
      <c r="B2212" s="73">
        <v>10170.4</v>
      </c>
    </row>
    <row r="2213" spans="1:2" x14ac:dyDescent="0.2">
      <c r="A2213" s="72">
        <v>38803</v>
      </c>
      <c r="B2213" s="73">
        <v>10158.5</v>
      </c>
    </row>
    <row r="2214" spans="1:2" x14ac:dyDescent="0.2">
      <c r="A2214" s="72">
        <v>38804</v>
      </c>
      <c r="B2214" s="73">
        <v>10123.299999999999</v>
      </c>
    </row>
    <row r="2215" spans="1:2" x14ac:dyDescent="0.2">
      <c r="A2215" s="72">
        <v>38805</v>
      </c>
      <c r="B2215" s="73">
        <v>10219.700000000001</v>
      </c>
    </row>
    <row r="2216" spans="1:2" x14ac:dyDescent="0.2">
      <c r="A2216" s="72">
        <v>38806</v>
      </c>
      <c r="B2216" s="73">
        <v>10295</v>
      </c>
    </row>
    <row r="2217" spans="1:2" x14ac:dyDescent="0.2">
      <c r="A2217" s="72">
        <v>38807</v>
      </c>
      <c r="B2217" s="73">
        <v>10262.6</v>
      </c>
    </row>
    <row r="2218" spans="1:2" x14ac:dyDescent="0.2">
      <c r="A2218" s="72">
        <v>38810</v>
      </c>
      <c r="B2218" s="73">
        <v>10273.299999999999</v>
      </c>
    </row>
    <row r="2219" spans="1:2" x14ac:dyDescent="0.2">
      <c r="A2219" s="72">
        <v>38811</v>
      </c>
      <c r="B2219" s="73">
        <v>10235.799999999999</v>
      </c>
    </row>
    <row r="2220" spans="1:2" x14ac:dyDescent="0.2">
      <c r="A2220" s="72">
        <v>38812</v>
      </c>
      <c r="B2220" s="73">
        <v>10295.799999999999</v>
      </c>
    </row>
    <row r="2221" spans="1:2" x14ac:dyDescent="0.2">
      <c r="A2221" s="72">
        <v>38813</v>
      </c>
      <c r="B2221" s="73">
        <v>10267</v>
      </c>
    </row>
    <row r="2222" spans="1:2" x14ac:dyDescent="0.2">
      <c r="A2222" s="72">
        <v>38814</v>
      </c>
      <c r="B2222" s="73">
        <v>10320.5</v>
      </c>
    </row>
    <row r="2223" spans="1:2" x14ac:dyDescent="0.2">
      <c r="A2223" s="72">
        <v>38817</v>
      </c>
      <c r="B2223" s="73">
        <v>10311.4</v>
      </c>
    </row>
    <row r="2224" spans="1:2" x14ac:dyDescent="0.2">
      <c r="A2224" s="72">
        <v>38818</v>
      </c>
      <c r="B2224" s="73">
        <v>10269.200000000001</v>
      </c>
    </row>
    <row r="2225" spans="1:2" x14ac:dyDescent="0.2">
      <c r="A2225" s="72">
        <v>38819</v>
      </c>
      <c r="B2225" s="73">
        <v>10249.9</v>
      </c>
    </row>
    <row r="2226" spans="1:2" x14ac:dyDescent="0.2">
      <c r="A2226" s="72">
        <v>38820</v>
      </c>
      <c r="B2226" s="73">
        <v>10273.700000000001</v>
      </c>
    </row>
    <row r="2227" spans="1:2" x14ac:dyDescent="0.2">
      <c r="A2227" s="72">
        <v>38821</v>
      </c>
      <c r="B2227" s="73">
        <v>10273.700000000001</v>
      </c>
    </row>
    <row r="2228" spans="1:2" x14ac:dyDescent="0.2">
      <c r="A2228" s="72">
        <v>38824</v>
      </c>
      <c r="B2228" s="73">
        <v>10273.700000000001</v>
      </c>
    </row>
    <row r="2229" spans="1:2" x14ac:dyDescent="0.2">
      <c r="A2229" s="72">
        <v>38825</v>
      </c>
      <c r="B2229" s="73">
        <v>10250.4</v>
      </c>
    </row>
    <row r="2230" spans="1:2" x14ac:dyDescent="0.2">
      <c r="A2230" s="72">
        <v>38826</v>
      </c>
      <c r="B2230" s="73">
        <v>10304.6</v>
      </c>
    </row>
    <row r="2231" spans="1:2" x14ac:dyDescent="0.2">
      <c r="A2231" s="72">
        <v>38827</v>
      </c>
      <c r="B2231" s="73">
        <v>10271.299999999999</v>
      </c>
    </row>
    <row r="2232" spans="1:2" x14ac:dyDescent="0.2">
      <c r="A2232" s="72">
        <v>38828</v>
      </c>
      <c r="B2232" s="73">
        <v>10267.5</v>
      </c>
    </row>
    <row r="2233" spans="1:2" x14ac:dyDescent="0.2">
      <c r="A2233" s="72">
        <v>38831</v>
      </c>
      <c r="B2233" s="73">
        <v>10270.700000000001</v>
      </c>
    </row>
    <row r="2234" spans="1:2" x14ac:dyDescent="0.2">
      <c r="A2234" s="72">
        <v>38832</v>
      </c>
      <c r="B2234" s="73">
        <v>10181</v>
      </c>
    </row>
    <row r="2235" spans="1:2" x14ac:dyDescent="0.2">
      <c r="A2235" s="72">
        <v>38833</v>
      </c>
      <c r="B2235" s="73">
        <v>10167</v>
      </c>
    </row>
    <row r="2236" spans="1:2" x14ac:dyDescent="0.2">
      <c r="A2236" s="72">
        <v>38834</v>
      </c>
      <c r="B2236" s="73">
        <v>10090</v>
      </c>
    </row>
    <row r="2237" spans="1:2" x14ac:dyDescent="0.2">
      <c r="A2237" s="72">
        <v>38835</v>
      </c>
      <c r="B2237" s="73">
        <v>10052.9</v>
      </c>
    </row>
    <row r="2238" spans="1:2" x14ac:dyDescent="0.2">
      <c r="A2238" s="72">
        <v>38838</v>
      </c>
      <c r="B2238" s="73">
        <v>10052.9</v>
      </c>
    </row>
    <row r="2239" spans="1:2" x14ac:dyDescent="0.2">
      <c r="A2239" s="72">
        <v>38839</v>
      </c>
      <c r="B2239" s="73">
        <v>10054.700000000001</v>
      </c>
    </row>
    <row r="2240" spans="1:2" x14ac:dyDescent="0.2">
      <c r="A2240" s="72">
        <v>38840</v>
      </c>
      <c r="B2240" s="73">
        <v>10012</v>
      </c>
    </row>
    <row r="2241" spans="1:2" x14ac:dyDescent="0.2">
      <c r="A2241" s="72">
        <v>38841</v>
      </c>
      <c r="B2241" s="73">
        <v>10041.200000000001</v>
      </c>
    </row>
    <row r="2242" spans="1:2" x14ac:dyDescent="0.2">
      <c r="A2242" s="72">
        <v>38842</v>
      </c>
      <c r="B2242" s="73">
        <v>10015.299999999999</v>
      </c>
    </row>
    <row r="2243" spans="1:2" x14ac:dyDescent="0.2">
      <c r="A2243" s="72">
        <v>38845</v>
      </c>
      <c r="B2243" s="73">
        <v>10050.5</v>
      </c>
    </row>
    <row r="2244" spans="1:2" x14ac:dyDescent="0.2">
      <c r="A2244" s="72">
        <v>38846</v>
      </c>
      <c r="B2244" s="73">
        <v>10011.5</v>
      </c>
    </row>
    <row r="2245" spans="1:2" x14ac:dyDescent="0.2">
      <c r="A2245" s="72">
        <v>38847</v>
      </c>
      <c r="B2245" s="73">
        <v>9991.52</v>
      </c>
    </row>
    <row r="2246" spans="1:2" x14ac:dyDescent="0.2">
      <c r="A2246" s="72">
        <v>38848</v>
      </c>
      <c r="B2246" s="73">
        <v>9986.67</v>
      </c>
    </row>
    <row r="2247" spans="1:2" x14ac:dyDescent="0.2">
      <c r="A2247" s="72">
        <v>38849</v>
      </c>
      <c r="B2247" s="73">
        <v>9898.3700000000008</v>
      </c>
    </row>
    <row r="2248" spans="1:2" x14ac:dyDescent="0.2">
      <c r="A2248" s="72">
        <v>38852</v>
      </c>
      <c r="B2248" s="73">
        <v>9829.3700000000008</v>
      </c>
    </row>
    <row r="2249" spans="1:2" x14ac:dyDescent="0.2">
      <c r="A2249" s="72">
        <v>38853</v>
      </c>
      <c r="B2249" s="73">
        <v>9715.89</v>
      </c>
    </row>
    <row r="2250" spans="1:2" x14ac:dyDescent="0.2">
      <c r="A2250" s="72">
        <v>38854</v>
      </c>
      <c r="B2250" s="73">
        <v>9574.7900000000009</v>
      </c>
    </row>
    <row r="2251" spans="1:2" x14ac:dyDescent="0.2">
      <c r="A2251" s="72">
        <v>38855</v>
      </c>
      <c r="B2251" s="73">
        <v>9474.06</v>
      </c>
    </row>
    <row r="2252" spans="1:2" x14ac:dyDescent="0.2">
      <c r="A2252" s="72">
        <v>38856</v>
      </c>
      <c r="B2252" s="73">
        <v>9403.4</v>
      </c>
    </row>
    <row r="2253" spans="1:2" x14ac:dyDescent="0.2">
      <c r="A2253" s="72">
        <v>38859</v>
      </c>
      <c r="B2253" s="73">
        <v>9328.18</v>
      </c>
    </row>
    <row r="2254" spans="1:2" x14ac:dyDescent="0.2">
      <c r="A2254" s="72">
        <v>38860</v>
      </c>
      <c r="B2254" s="73">
        <v>9369.4599999999991</v>
      </c>
    </row>
    <row r="2255" spans="1:2" x14ac:dyDescent="0.2">
      <c r="A2255" s="72">
        <v>38861</v>
      </c>
      <c r="B2255" s="73">
        <v>9392.3700000000008</v>
      </c>
    </row>
    <row r="2256" spans="1:2" x14ac:dyDescent="0.2">
      <c r="A2256" s="72">
        <v>38862</v>
      </c>
      <c r="B2256" s="73">
        <v>9423.2900000000009</v>
      </c>
    </row>
    <row r="2257" spans="1:2" x14ac:dyDescent="0.2">
      <c r="A2257" s="72">
        <v>38863</v>
      </c>
      <c r="B2257" s="73">
        <v>9561.2999999999993</v>
      </c>
    </row>
    <row r="2258" spans="1:2" x14ac:dyDescent="0.2">
      <c r="A2258" s="72">
        <v>38866</v>
      </c>
      <c r="B2258" s="73">
        <v>9553.36</v>
      </c>
    </row>
    <row r="2259" spans="1:2" x14ac:dyDescent="0.2">
      <c r="A2259" s="72">
        <v>38867</v>
      </c>
      <c r="B2259" s="73">
        <v>9422.6299999999992</v>
      </c>
    </row>
    <row r="2260" spans="1:2" x14ac:dyDescent="0.2">
      <c r="A2260" s="72">
        <v>38868</v>
      </c>
      <c r="B2260" s="73">
        <v>9403.7999999999993</v>
      </c>
    </row>
    <row r="2261" spans="1:2" x14ac:dyDescent="0.2">
      <c r="A2261" s="72">
        <v>38869</v>
      </c>
      <c r="B2261" s="73">
        <v>9391.16</v>
      </c>
    </row>
    <row r="2262" spans="1:2" x14ac:dyDescent="0.2">
      <c r="A2262" s="72">
        <v>38870</v>
      </c>
      <c r="B2262" s="73">
        <v>9528.98</v>
      </c>
    </row>
    <row r="2263" spans="1:2" x14ac:dyDescent="0.2">
      <c r="A2263" s="72">
        <v>38873</v>
      </c>
      <c r="B2263" s="73">
        <v>9522.5499999999993</v>
      </c>
    </row>
    <row r="2264" spans="1:2" x14ac:dyDescent="0.2">
      <c r="A2264" s="72">
        <v>38874</v>
      </c>
      <c r="B2264" s="73">
        <v>9499.66</v>
      </c>
    </row>
    <row r="2265" spans="1:2" x14ac:dyDescent="0.2">
      <c r="A2265" s="72">
        <v>38875</v>
      </c>
      <c r="B2265" s="73">
        <v>9590.0400000000009</v>
      </c>
    </row>
    <row r="2266" spans="1:2" x14ac:dyDescent="0.2">
      <c r="A2266" s="72">
        <v>38876</v>
      </c>
      <c r="B2266" s="73">
        <v>9444.23</v>
      </c>
    </row>
    <row r="2267" spans="1:2" x14ac:dyDescent="0.2">
      <c r="A2267" s="72">
        <v>38877</v>
      </c>
      <c r="B2267" s="73">
        <v>9498.59</v>
      </c>
    </row>
    <row r="2268" spans="1:2" x14ac:dyDescent="0.2">
      <c r="A2268" s="72">
        <v>38880</v>
      </c>
      <c r="B2268" s="73">
        <v>9436.52</v>
      </c>
    </row>
    <row r="2269" spans="1:2" x14ac:dyDescent="0.2">
      <c r="A2269" s="72">
        <v>38881</v>
      </c>
      <c r="B2269" s="73">
        <v>9267.68</v>
      </c>
    </row>
    <row r="2270" spans="1:2" x14ac:dyDescent="0.2">
      <c r="A2270" s="72">
        <v>38882</v>
      </c>
      <c r="B2270" s="73">
        <v>9199.9699999999993</v>
      </c>
    </row>
    <row r="2271" spans="1:2" x14ac:dyDescent="0.2">
      <c r="A2271" s="72">
        <v>38883</v>
      </c>
      <c r="B2271" s="73">
        <v>9310.7999999999993</v>
      </c>
    </row>
    <row r="2272" spans="1:2" x14ac:dyDescent="0.2">
      <c r="A2272" s="72">
        <v>38884</v>
      </c>
      <c r="B2272" s="73">
        <v>9295.2800000000007</v>
      </c>
    </row>
    <row r="2273" spans="1:2" x14ac:dyDescent="0.2">
      <c r="A2273" s="72">
        <v>38887</v>
      </c>
      <c r="B2273" s="73">
        <v>9328.94</v>
      </c>
    </row>
    <row r="2274" spans="1:2" x14ac:dyDescent="0.2">
      <c r="A2274" s="72">
        <v>38888</v>
      </c>
      <c r="B2274" s="73">
        <v>9304.4599999999991</v>
      </c>
    </row>
    <row r="2275" spans="1:2" x14ac:dyDescent="0.2">
      <c r="A2275" s="72">
        <v>38889</v>
      </c>
      <c r="B2275" s="73">
        <v>9381.85</v>
      </c>
    </row>
    <row r="2276" spans="1:2" x14ac:dyDescent="0.2">
      <c r="A2276" s="72">
        <v>38890</v>
      </c>
      <c r="B2276" s="73">
        <v>9425.67</v>
      </c>
    </row>
    <row r="2277" spans="1:2" x14ac:dyDescent="0.2">
      <c r="A2277" s="72">
        <v>38891</v>
      </c>
      <c r="B2277" s="73">
        <v>9440.65</v>
      </c>
    </row>
    <row r="2278" spans="1:2" x14ac:dyDescent="0.2">
      <c r="A2278" s="72">
        <v>38894</v>
      </c>
      <c r="B2278" s="73">
        <v>9413.86</v>
      </c>
    </row>
    <row r="2279" spans="1:2" x14ac:dyDescent="0.2">
      <c r="A2279" s="72">
        <v>38895</v>
      </c>
      <c r="B2279" s="73">
        <v>9424.08</v>
      </c>
    </row>
    <row r="2280" spans="1:2" x14ac:dyDescent="0.2">
      <c r="A2280" s="72">
        <v>38896</v>
      </c>
      <c r="B2280" s="73">
        <v>9418.83</v>
      </c>
    </row>
    <row r="2281" spans="1:2" x14ac:dyDescent="0.2">
      <c r="A2281" s="72">
        <v>38897</v>
      </c>
      <c r="B2281" s="73">
        <v>9457.0499999999993</v>
      </c>
    </row>
    <row r="2282" spans="1:2" x14ac:dyDescent="0.2">
      <c r="A2282" s="72">
        <v>38898</v>
      </c>
      <c r="B2282" s="73">
        <v>9502.94</v>
      </c>
    </row>
    <row r="2283" spans="1:2" x14ac:dyDescent="0.2">
      <c r="A2283" s="72">
        <v>38901</v>
      </c>
      <c r="B2283" s="73">
        <v>9533.51</v>
      </c>
    </row>
    <row r="2284" spans="1:2" x14ac:dyDescent="0.2">
      <c r="A2284" s="72">
        <v>38902</v>
      </c>
      <c r="B2284" s="73">
        <v>9513.73</v>
      </c>
    </row>
    <row r="2285" spans="1:2" x14ac:dyDescent="0.2">
      <c r="A2285" s="72">
        <v>38903</v>
      </c>
      <c r="B2285" s="73">
        <v>9470.65</v>
      </c>
    </row>
    <row r="2286" spans="1:2" x14ac:dyDescent="0.2">
      <c r="A2286" s="72">
        <v>38904</v>
      </c>
      <c r="B2286" s="73">
        <v>9494.5499999999993</v>
      </c>
    </row>
    <row r="2287" spans="1:2" x14ac:dyDescent="0.2">
      <c r="A2287" s="72">
        <v>38905</v>
      </c>
      <c r="B2287" s="73">
        <v>9504.43</v>
      </c>
    </row>
    <row r="2288" spans="1:2" x14ac:dyDescent="0.2">
      <c r="A2288" s="72">
        <v>38908</v>
      </c>
      <c r="B2288" s="73">
        <v>9527.4699999999993</v>
      </c>
    </row>
    <row r="2289" spans="1:2" x14ac:dyDescent="0.2">
      <c r="A2289" s="72">
        <v>38909</v>
      </c>
      <c r="B2289" s="73">
        <v>9507.24</v>
      </c>
    </row>
    <row r="2290" spans="1:2" x14ac:dyDescent="0.2">
      <c r="A2290" s="72">
        <v>38910</v>
      </c>
      <c r="B2290" s="73">
        <v>9493.02</v>
      </c>
    </row>
    <row r="2291" spans="1:2" x14ac:dyDescent="0.2">
      <c r="A2291" s="72">
        <v>38911</v>
      </c>
      <c r="B2291" s="73">
        <v>9463.09</v>
      </c>
    </row>
    <row r="2292" spans="1:2" x14ac:dyDescent="0.2">
      <c r="A2292" s="72">
        <v>38912</v>
      </c>
      <c r="B2292" s="73">
        <v>9410.8700000000008</v>
      </c>
    </row>
    <row r="2293" spans="1:2" x14ac:dyDescent="0.2">
      <c r="A2293" s="72">
        <v>38915</v>
      </c>
      <c r="B2293" s="73">
        <v>9381.0300000000007</v>
      </c>
    </row>
    <row r="2294" spans="1:2" x14ac:dyDescent="0.2">
      <c r="A2294" s="72">
        <v>38916</v>
      </c>
      <c r="B2294" s="73">
        <v>9357.69</v>
      </c>
    </row>
    <row r="2295" spans="1:2" x14ac:dyDescent="0.2">
      <c r="A2295" s="72">
        <v>38917</v>
      </c>
      <c r="B2295" s="73">
        <v>9458</v>
      </c>
    </row>
    <row r="2296" spans="1:2" x14ac:dyDescent="0.2">
      <c r="A2296" s="72">
        <v>38918</v>
      </c>
      <c r="B2296" s="73">
        <v>9455.91</v>
      </c>
    </row>
    <row r="2297" spans="1:2" x14ac:dyDescent="0.2">
      <c r="A2297" s="72">
        <v>38919</v>
      </c>
      <c r="B2297" s="73">
        <v>9453.56</v>
      </c>
    </row>
    <row r="2298" spans="1:2" x14ac:dyDescent="0.2">
      <c r="A2298" s="72">
        <v>38922</v>
      </c>
      <c r="B2298" s="73">
        <v>9491.17</v>
      </c>
    </row>
    <row r="2299" spans="1:2" x14ac:dyDescent="0.2">
      <c r="A2299" s="72">
        <v>38923</v>
      </c>
      <c r="B2299" s="73">
        <v>9558.5400000000009</v>
      </c>
    </row>
    <row r="2300" spans="1:2" x14ac:dyDescent="0.2">
      <c r="A2300" s="72">
        <v>38924</v>
      </c>
      <c r="B2300" s="73">
        <v>9595.7900000000009</v>
      </c>
    </row>
    <row r="2301" spans="1:2" x14ac:dyDescent="0.2">
      <c r="A2301" s="72">
        <v>38925</v>
      </c>
      <c r="B2301" s="73">
        <v>9638.5300000000007</v>
      </c>
    </row>
    <row r="2302" spans="1:2" x14ac:dyDescent="0.2">
      <c r="A2302" s="72">
        <v>38926</v>
      </c>
      <c r="B2302" s="73">
        <v>9668</v>
      </c>
    </row>
    <row r="2303" spans="1:2" x14ac:dyDescent="0.2">
      <c r="A2303" s="72">
        <v>38929</v>
      </c>
      <c r="B2303" s="73">
        <v>9665.43</v>
      </c>
    </row>
    <row r="2304" spans="1:2" x14ac:dyDescent="0.2">
      <c r="A2304" s="72">
        <v>38930</v>
      </c>
      <c r="B2304" s="73">
        <v>9669.77</v>
      </c>
    </row>
    <row r="2305" spans="1:2" x14ac:dyDescent="0.2">
      <c r="A2305" s="72">
        <v>38931</v>
      </c>
      <c r="B2305" s="73">
        <v>9708.9599999999991</v>
      </c>
    </row>
    <row r="2306" spans="1:2" x14ac:dyDescent="0.2">
      <c r="A2306" s="72">
        <v>38932</v>
      </c>
      <c r="B2306" s="73">
        <v>9733.2099999999991</v>
      </c>
    </row>
    <row r="2307" spans="1:2" x14ac:dyDescent="0.2">
      <c r="A2307" s="72">
        <v>38933</v>
      </c>
      <c r="B2307" s="73">
        <v>9751.73</v>
      </c>
    </row>
    <row r="2308" spans="1:2" x14ac:dyDescent="0.2">
      <c r="A2308" s="72">
        <v>38936</v>
      </c>
      <c r="B2308" s="73">
        <v>9738.36</v>
      </c>
    </row>
    <row r="2309" spans="1:2" x14ac:dyDescent="0.2">
      <c r="A2309" s="72">
        <v>38937</v>
      </c>
      <c r="B2309" s="73">
        <v>9773.7099999999991</v>
      </c>
    </row>
    <row r="2310" spans="1:2" x14ac:dyDescent="0.2">
      <c r="A2310" s="72">
        <v>38938</v>
      </c>
      <c r="B2310" s="73">
        <v>9819.2000000000007</v>
      </c>
    </row>
    <row r="2311" spans="1:2" x14ac:dyDescent="0.2">
      <c r="A2311" s="72">
        <v>38939</v>
      </c>
      <c r="B2311" s="73">
        <v>9789.67</v>
      </c>
    </row>
    <row r="2312" spans="1:2" x14ac:dyDescent="0.2">
      <c r="A2312" s="72">
        <v>38940</v>
      </c>
      <c r="B2312" s="73">
        <v>9791.6299999999992</v>
      </c>
    </row>
    <row r="2313" spans="1:2" x14ac:dyDescent="0.2">
      <c r="A2313" s="72">
        <v>38943</v>
      </c>
      <c r="B2313" s="73">
        <v>9831.19</v>
      </c>
    </row>
    <row r="2314" spans="1:2" x14ac:dyDescent="0.2">
      <c r="A2314" s="72">
        <v>38944</v>
      </c>
      <c r="B2314" s="73">
        <v>9821.02</v>
      </c>
    </row>
    <row r="2315" spans="1:2" x14ac:dyDescent="0.2">
      <c r="A2315" s="72">
        <v>38945</v>
      </c>
      <c r="B2315" s="73">
        <v>9890.98</v>
      </c>
    </row>
    <row r="2316" spans="1:2" x14ac:dyDescent="0.2">
      <c r="A2316" s="72">
        <v>38946</v>
      </c>
      <c r="B2316" s="73">
        <v>9877.7000000000007</v>
      </c>
    </row>
    <row r="2317" spans="1:2" x14ac:dyDescent="0.2">
      <c r="A2317" s="72">
        <v>38947</v>
      </c>
      <c r="B2317" s="73">
        <v>9903.59</v>
      </c>
    </row>
    <row r="2318" spans="1:2" x14ac:dyDescent="0.2">
      <c r="A2318" s="72">
        <v>38950</v>
      </c>
      <c r="B2318" s="73">
        <v>9861.94</v>
      </c>
    </row>
    <row r="2319" spans="1:2" x14ac:dyDescent="0.2">
      <c r="A2319" s="72">
        <v>38951</v>
      </c>
      <c r="B2319" s="73">
        <v>9903.7900000000009</v>
      </c>
    </row>
    <row r="2320" spans="1:2" x14ac:dyDescent="0.2">
      <c r="A2320" s="72">
        <v>38952</v>
      </c>
      <c r="B2320" s="73">
        <v>9904.69</v>
      </c>
    </row>
    <row r="2321" spans="1:2" x14ac:dyDescent="0.2">
      <c r="A2321" s="72">
        <v>38953</v>
      </c>
      <c r="B2321" s="73">
        <v>9898.81</v>
      </c>
    </row>
    <row r="2322" spans="1:2" x14ac:dyDescent="0.2">
      <c r="A2322" s="72">
        <v>38954</v>
      </c>
      <c r="B2322" s="73">
        <v>9888.48</v>
      </c>
    </row>
    <row r="2323" spans="1:2" x14ac:dyDescent="0.2">
      <c r="A2323" s="72">
        <v>38957</v>
      </c>
      <c r="B2323" s="73">
        <v>9972.5499999999993</v>
      </c>
    </row>
    <row r="2324" spans="1:2" x14ac:dyDescent="0.2">
      <c r="A2324" s="72">
        <v>38958</v>
      </c>
      <c r="B2324" s="73">
        <v>9944.11</v>
      </c>
    </row>
    <row r="2325" spans="1:2" x14ac:dyDescent="0.2">
      <c r="A2325" s="72">
        <v>38959</v>
      </c>
      <c r="B2325" s="73">
        <v>9964.2999999999993</v>
      </c>
    </row>
    <row r="2326" spans="1:2" x14ac:dyDescent="0.2">
      <c r="A2326" s="72">
        <v>38960</v>
      </c>
      <c r="B2326" s="73">
        <v>9957.57</v>
      </c>
    </row>
    <row r="2327" spans="1:2" x14ac:dyDescent="0.2">
      <c r="A2327" s="72">
        <v>38961</v>
      </c>
      <c r="B2327" s="73">
        <v>9976.99</v>
      </c>
    </row>
    <row r="2328" spans="1:2" x14ac:dyDescent="0.2">
      <c r="A2328" s="72">
        <v>38964</v>
      </c>
      <c r="B2328" s="73">
        <v>10017.200000000001</v>
      </c>
    </row>
    <row r="2329" spans="1:2" x14ac:dyDescent="0.2">
      <c r="A2329" s="72">
        <v>38965</v>
      </c>
      <c r="B2329" s="73">
        <v>10006.799999999999</v>
      </c>
    </row>
    <row r="2330" spans="1:2" x14ac:dyDescent="0.2">
      <c r="A2330" s="72">
        <v>38966</v>
      </c>
      <c r="B2330" s="73">
        <v>9985.0300000000007</v>
      </c>
    </row>
    <row r="2331" spans="1:2" x14ac:dyDescent="0.2">
      <c r="A2331" s="72">
        <v>38967</v>
      </c>
      <c r="B2331" s="73">
        <v>9940.43</v>
      </c>
    </row>
    <row r="2332" spans="1:2" x14ac:dyDescent="0.2">
      <c r="A2332" s="72">
        <v>38968</v>
      </c>
      <c r="B2332" s="73">
        <v>9982.58</v>
      </c>
    </row>
    <row r="2333" spans="1:2" x14ac:dyDescent="0.2">
      <c r="A2333" s="72">
        <v>38971</v>
      </c>
      <c r="B2333" s="73">
        <v>9937.2800000000007</v>
      </c>
    </row>
    <row r="2334" spans="1:2" x14ac:dyDescent="0.2">
      <c r="A2334" s="72">
        <v>38972</v>
      </c>
      <c r="B2334" s="73">
        <v>9968.76</v>
      </c>
    </row>
    <row r="2335" spans="1:2" x14ac:dyDescent="0.2">
      <c r="A2335" s="72">
        <v>38973</v>
      </c>
      <c r="B2335" s="73">
        <v>10014.5</v>
      </c>
    </row>
    <row r="2336" spans="1:2" x14ac:dyDescent="0.2">
      <c r="A2336" s="72">
        <v>38974</v>
      </c>
      <c r="B2336" s="73">
        <v>9990.2099999999991</v>
      </c>
    </row>
    <row r="2337" spans="1:2" x14ac:dyDescent="0.2">
      <c r="A2337" s="72">
        <v>38975</v>
      </c>
      <c r="B2337" s="73">
        <v>10033.200000000001</v>
      </c>
    </row>
    <row r="2338" spans="1:2" x14ac:dyDescent="0.2">
      <c r="A2338" s="72">
        <v>38978</v>
      </c>
      <c r="B2338" s="73">
        <v>10025</v>
      </c>
    </row>
    <row r="2339" spans="1:2" x14ac:dyDescent="0.2">
      <c r="A2339" s="72">
        <v>38979</v>
      </c>
      <c r="B2339" s="73">
        <v>10038.4</v>
      </c>
    </row>
    <row r="2340" spans="1:2" x14ac:dyDescent="0.2">
      <c r="A2340" s="72">
        <v>38980</v>
      </c>
      <c r="B2340" s="73">
        <v>10069.1</v>
      </c>
    </row>
    <row r="2341" spans="1:2" x14ac:dyDescent="0.2">
      <c r="A2341" s="72">
        <v>38981</v>
      </c>
      <c r="B2341" s="73">
        <v>10095.700000000001</v>
      </c>
    </row>
    <row r="2342" spans="1:2" x14ac:dyDescent="0.2">
      <c r="A2342" s="72">
        <v>38982</v>
      </c>
      <c r="B2342" s="73">
        <v>10093.9</v>
      </c>
    </row>
    <row r="2343" spans="1:2" x14ac:dyDescent="0.2">
      <c r="A2343" s="72">
        <v>38985</v>
      </c>
      <c r="B2343" s="73">
        <v>10071.299999999999</v>
      </c>
    </row>
    <row r="2344" spans="1:2" x14ac:dyDescent="0.2">
      <c r="A2344" s="72">
        <v>38986</v>
      </c>
      <c r="B2344" s="73">
        <v>10092.799999999999</v>
      </c>
    </row>
    <row r="2345" spans="1:2" x14ac:dyDescent="0.2">
      <c r="A2345" s="72">
        <v>38987</v>
      </c>
      <c r="B2345" s="73">
        <v>10241</v>
      </c>
    </row>
    <row r="2346" spans="1:2" x14ac:dyDescent="0.2">
      <c r="A2346" s="72">
        <v>38988</v>
      </c>
      <c r="B2346" s="73">
        <v>10282.6</v>
      </c>
    </row>
    <row r="2347" spans="1:2" x14ac:dyDescent="0.2">
      <c r="A2347" s="72">
        <v>38989</v>
      </c>
      <c r="B2347" s="73">
        <v>10305.5</v>
      </c>
    </row>
    <row r="2348" spans="1:2" x14ac:dyDescent="0.2">
      <c r="A2348" s="72">
        <v>38992</v>
      </c>
      <c r="B2348" s="73">
        <v>10371.4</v>
      </c>
    </row>
    <row r="2349" spans="1:2" x14ac:dyDescent="0.2">
      <c r="A2349" s="72">
        <v>38993</v>
      </c>
      <c r="B2349" s="73">
        <v>10333.299999999999</v>
      </c>
    </row>
    <row r="2350" spans="1:2" x14ac:dyDescent="0.2">
      <c r="A2350" s="72">
        <v>38994</v>
      </c>
      <c r="B2350" s="73">
        <v>10410.299999999999</v>
      </c>
    </row>
    <row r="2351" spans="1:2" x14ac:dyDescent="0.2">
      <c r="A2351" s="72">
        <v>38995</v>
      </c>
      <c r="B2351" s="73">
        <v>10381</v>
      </c>
    </row>
    <row r="2352" spans="1:2" x14ac:dyDescent="0.2">
      <c r="A2352" s="72">
        <v>38996</v>
      </c>
      <c r="B2352" s="73">
        <v>10385.9</v>
      </c>
    </row>
    <row r="2353" spans="1:2" x14ac:dyDescent="0.2">
      <c r="A2353" s="72">
        <v>38999</v>
      </c>
      <c r="B2353" s="73">
        <v>10412.6</v>
      </c>
    </row>
    <row r="2354" spans="1:2" x14ac:dyDescent="0.2">
      <c r="A2354" s="72">
        <v>39000</v>
      </c>
      <c r="B2354" s="73">
        <v>10431.9</v>
      </c>
    </row>
    <row r="2355" spans="1:2" x14ac:dyDescent="0.2">
      <c r="A2355" s="72">
        <v>39001</v>
      </c>
      <c r="B2355" s="73">
        <v>10427.700000000001</v>
      </c>
    </row>
    <row r="2356" spans="1:2" x14ac:dyDescent="0.2">
      <c r="A2356" s="72">
        <v>39002</v>
      </c>
      <c r="B2356" s="73">
        <v>10451.1</v>
      </c>
    </row>
    <row r="2357" spans="1:2" x14ac:dyDescent="0.2">
      <c r="A2357" s="72">
        <v>39003</v>
      </c>
      <c r="B2357" s="73">
        <v>10455.799999999999</v>
      </c>
    </row>
    <row r="2358" spans="1:2" x14ac:dyDescent="0.2">
      <c r="A2358" s="72">
        <v>39006</v>
      </c>
      <c r="B2358" s="73">
        <v>10434</v>
      </c>
    </row>
    <row r="2359" spans="1:2" x14ac:dyDescent="0.2">
      <c r="A2359" s="72">
        <v>39007</v>
      </c>
      <c r="B2359" s="73">
        <v>10421.1</v>
      </c>
    </row>
    <row r="2360" spans="1:2" x14ac:dyDescent="0.2">
      <c r="A2360" s="72">
        <v>39008</v>
      </c>
      <c r="B2360" s="73">
        <v>10460.4</v>
      </c>
    </row>
    <row r="2361" spans="1:2" x14ac:dyDescent="0.2">
      <c r="A2361" s="72">
        <v>39009</v>
      </c>
      <c r="B2361" s="73">
        <v>10442.9</v>
      </c>
    </row>
    <row r="2362" spans="1:2" x14ac:dyDescent="0.2">
      <c r="A2362" s="72">
        <v>39010</v>
      </c>
      <c r="B2362" s="73">
        <v>10464</v>
      </c>
    </row>
    <row r="2363" spans="1:2" x14ac:dyDescent="0.2">
      <c r="A2363" s="72">
        <v>39013</v>
      </c>
      <c r="B2363" s="73">
        <v>10503.5</v>
      </c>
    </row>
    <row r="2364" spans="1:2" x14ac:dyDescent="0.2">
      <c r="A2364" s="72">
        <v>39014</v>
      </c>
      <c r="B2364" s="73">
        <v>10471.1</v>
      </c>
    </row>
    <row r="2365" spans="1:2" x14ac:dyDescent="0.2">
      <c r="A2365" s="72">
        <v>39015</v>
      </c>
      <c r="B2365" s="73">
        <v>10564.7</v>
      </c>
    </row>
    <row r="2366" spans="1:2" x14ac:dyDescent="0.2">
      <c r="A2366" s="72">
        <v>39016</v>
      </c>
      <c r="B2366" s="73">
        <v>10564.8</v>
      </c>
    </row>
    <row r="2367" spans="1:2" x14ac:dyDescent="0.2">
      <c r="A2367" s="72">
        <v>39017</v>
      </c>
      <c r="B2367" s="73">
        <v>10569.6</v>
      </c>
    </row>
    <row r="2368" spans="1:2" x14ac:dyDescent="0.2">
      <c r="A2368" s="72">
        <v>39020</v>
      </c>
      <c r="B2368" s="73">
        <v>10539.5</v>
      </c>
    </row>
    <row r="2369" spans="1:2" x14ac:dyDescent="0.2">
      <c r="A2369" s="72">
        <v>39021</v>
      </c>
      <c r="B2369" s="73">
        <v>10515.6</v>
      </c>
    </row>
    <row r="2370" spans="1:2" x14ac:dyDescent="0.2">
      <c r="A2370" s="72">
        <v>39022</v>
      </c>
      <c r="B2370" s="73">
        <v>10508.5</v>
      </c>
    </row>
    <row r="2371" spans="1:2" x14ac:dyDescent="0.2">
      <c r="A2371" s="72">
        <v>39023</v>
      </c>
      <c r="B2371" s="73">
        <v>10499.6</v>
      </c>
    </row>
    <row r="2372" spans="1:2" x14ac:dyDescent="0.2">
      <c r="A2372" s="72">
        <v>39024</v>
      </c>
      <c r="B2372" s="73">
        <v>10504.5</v>
      </c>
    </row>
    <row r="2373" spans="1:2" x14ac:dyDescent="0.2">
      <c r="A2373" s="72">
        <v>39027</v>
      </c>
      <c r="B2373" s="73">
        <v>10589.8</v>
      </c>
    </row>
    <row r="2374" spans="1:2" x14ac:dyDescent="0.2">
      <c r="A2374" s="72">
        <v>39028</v>
      </c>
      <c r="B2374" s="73">
        <v>10598.7</v>
      </c>
    </row>
    <row r="2375" spans="1:2" x14ac:dyDescent="0.2">
      <c r="A2375" s="72">
        <v>39029</v>
      </c>
      <c r="B2375" s="73">
        <v>10599.7</v>
      </c>
    </row>
    <row r="2376" spans="1:2" x14ac:dyDescent="0.2">
      <c r="A2376" s="72">
        <v>39030</v>
      </c>
      <c r="B2376" s="73">
        <v>10608</v>
      </c>
    </row>
    <row r="2377" spans="1:2" x14ac:dyDescent="0.2">
      <c r="A2377" s="72">
        <v>39031</v>
      </c>
      <c r="B2377" s="73">
        <v>10601.7</v>
      </c>
    </row>
    <row r="2378" spans="1:2" x14ac:dyDescent="0.2">
      <c r="A2378" s="72">
        <v>39034</v>
      </c>
      <c r="B2378" s="73">
        <v>10604.4</v>
      </c>
    </row>
    <row r="2379" spans="1:2" x14ac:dyDescent="0.2">
      <c r="A2379" s="72">
        <v>39035</v>
      </c>
      <c r="B2379" s="73">
        <v>10588</v>
      </c>
    </row>
    <row r="2380" spans="1:2" x14ac:dyDescent="0.2">
      <c r="A2380" s="72">
        <v>39036</v>
      </c>
      <c r="B2380" s="73">
        <v>10631.4</v>
      </c>
    </row>
    <row r="2381" spans="1:2" x14ac:dyDescent="0.2">
      <c r="A2381" s="72">
        <v>39037</v>
      </c>
      <c r="B2381" s="73">
        <v>10622.9</v>
      </c>
    </row>
    <row r="2382" spans="1:2" x14ac:dyDescent="0.2">
      <c r="A2382" s="72">
        <v>39038</v>
      </c>
      <c r="B2382" s="73">
        <v>10604.4</v>
      </c>
    </row>
    <row r="2383" spans="1:2" x14ac:dyDescent="0.2">
      <c r="A2383" s="72">
        <v>39041</v>
      </c>
      <c r="B2383" s="73">
        <v>10580</v>
      </c>
    </row>
    <row r="2384" spans="1:2" x14ac:dyDescent="0.2">
      <c r="A2384" s="72">
        <v>39042</v>
      </c>
      <c r="B2384" s="73">
        <v>10628.8</v>
      </c>
    </row>
    <row r="2385" spans="1:2" x14ac:dyDescent="0.2">
      <c r="A2385" s="72">
        <v>39043</v>
      </c>
      <c r="B2385" s="73">
        <v>10611.3</v>
      </c>
    </row>
    <row r="2386" spans="1:2" x14ac:dyDescent="0.2">
      <c r="A2386" s="72">
        <v>39044</v>
      </c>
      <c r="B2386" s="73">
        <v>10617.8</v>
      </c>
    </row>
    <row r="2387" spans="1:2" x14ac:dyDescent="0.2">
      <c r="A2387" s="72">
        <v>39045</v>
      </c>
      <c r="B2387" s="73">
        <v>10614.6</v>
      </c>
    </row>
    <row r="2388" spans="1:2" x14ac:dyDescent="0.2">
      <c r="A2388" s="72">
        <v>39048</v>
      </c>
      <c r="B2388" s="73">
        <v>10623.9</v>
      </c>
    </row>
    <row r="2389" spans="1:2" x14ac:dyDescent="0.2">
      <c r="A2389" s="72">
        <v>39049</v>
      </c>
      <c r="B2389" s="73">
        <v>10590.1</v>
      </c>
    </row>
    <row r="2390" spans="1:2" x14ac:dyDescent="0.2">
      <c r="A2390" s="72">
        <v>39050</v>
      </c>
      <c r="B2390" s="73">
        <v>10619.6</v>
      </c>
    </row>
    <row r="2391" spans="1:2" x14ac:dyDescent="0.2">
      <c r="A2391" s="72">
        <v>39051</v>
      </c>
      <c r="B2391" s="73">
        <v>10662.6</v>
      </c>
    </row>
    <row r="2392" spans="1:2" x14ac:dyDescent="0.2">
      <c r="A2392" s="72">
        <v>39052</v>
      </c>
      <c r="B2392" s="73">
        <v>10632.8</v>
      </c>
    </row>
    <row r="2393" spans="1:2" x14ac:dyDescent="0.2">
      <c r="A2393" s="72">
        <v>39055</v>
      </c>
      <c r="B2393" s="73">
        <v>10667.8</v>
      </c>
    </row>
    <row r="2394" spans="1:2" x14ac:dyDescent="0.2">
      <c r="A2394" s="72">
        <v>39056</v>
      </c>
      <c r="B2394" s="73">
        <v>10725.4</v>
      </c>
    </row>
    <row r="2395" spans="1:2" x14ac:dyDescent="0.2">
      <c r="A2395" s="72">
        <v>39057</v>
      </c>
      <c r="B2395" s="73">
        <v>10813.1</v>
      </c>
    </row>
    <row r="2396" spans="1:2" x14ac:dyDescent="0.2">
      <c r="A2396" s="72">
        <v>39058</v>
      </c>
      <c r="B2396" s="73">
        <v>10799.7</v>
      </c>
    </row>
    <row r="2397" spans="1:2" x14ac:dyDescent="0.2">
      <c r="A2397" s="72">
        <v>39059</v>
      </c>
      <c r="B2397" s="73">
        <v>10818.3</v>
      </c>
    </row>
    <row r="2398" spans="1:2" x14ac:dyDescent="0.2">
      <c r="A2398" s="72">
        <v>39062</v>
      </c>
      <c r="B2398" s="73">
        <v>10831.2</v>
      </c>
    </row>
    <row r="2399" spans="1:2" x14ac:dyDescent="0.2">
      <c r="A2399" s="72">
        <v>39063</v>
      </c>
      <c r="B2399" s="73">
        <v>10860.6</v>
      </c>
    </row>
    <row r="2400" spans="1:2" x14ac:dyDescent="0.2">
      <c r="A2400" s="72">
        <v>39064</v>
      </c>
      <c r="B2400" s="73">
        <v>10916.7</v>
      </c>
    </row>
    <row r="2401" spans="1:2" x14ac:dyDescent="0.2">
      <c r="A2401" s="72">
        <v>39065</v>
      </c>
      <c r="B2401" s="73">
        <v>10970.4</v>
      </c>
    </row>
    <row r="2402" spans="1:2" x14ac:dyDescent="0.2">
      <c r="A2402" s="72">
        <v>39066</v>
      </c>
      <c r="B2402" s="73">
        <v>11102.8</v>
      </c>
    </row>
    <row r="2403" spans="1:2" x14ac:dyDescent="0.2">
      <c r="A2403" s="72">
        <v>39069</v>
      </c>
      <c r="B2403" s="73">
        <v>11124.5</v>
      </c>
    </row>
    <row r="2404" spans="1:2" x14ac:dyDescent="0.2">
      <c r="A2404" s="72">
        <v>39070</v>
      </c>
      <c r="B2404" s="73">
        <v>11138.8</v>
      </c>
    </row>
    <row r="2405" spans="1:2" x14ac:dyDescent="0.2">
      <c r="A2405" s="72">
        <v>39071</v>
      </c>
      <c r="B2405" s="73">
        <v>11091</v>
      </c>
    </row>
    <row r="2406" spans="1:2" x14ac:dyDescent="0.2">
      <c r="A2406" s="72">
        <v>39072</v>
      </c>
      <c r="B2406" s="73">
        <v>11125.8</v>
      </c>
    </row>
    <row r="2407" spans="1:2" x14ac:dyDescent="0.2">
      <c r="A2407" s="72">
        <v>39073</v>
      </c>
      <c r="B2407" s="73">
        <v>11085.3</v>
      </c>
    </row>
    <row r="2408" spans="1:2" x14ac:dyDescent="0.2">
      <c r="A2408" s="72">
        <v>39076</v>
      </c>
      <c r="B2408" s="73">
        <v>11085.3</v>
      </c>
    </row>
    <row r="2409" spans="1:2" x14ac:dyDescent="0.2">
      <c r="A2409" s="72">
        <v>39077</v>
      </c>
      <c r="B2409" s="73">
        <v>11085.3</v>
      </c>
    </row>
    <row r="2410" spans="1:2" x14ac:dyDescent="0.2">
      <c r="A2410" s="72">
        <v>39078</v>
      </c>
      <c r="B2410" s="73">
        <v>11102</v>
      </c>
    </row>
    <row r="2411" spans="1:2" x14ac:dyDescent="0.2">
      <c r="A2411" s="72">
        <v>39079</v>
      </c>
      <c r="B2411" s="73">
        <v>11143.1</v>
      </c>
    </row>
    <row r="2412" spans="1:2" x14ac:dyDescent="0.2">
      <c r="A2412" s="72">
        <v>39080</v>
      </c>
      <c r="B2412" s="73">
        <v>11197.6</v>
      </c>
    </row>
    <row r="2413" spans="1:2" x14ac:dyDescent="0.2">
      <c r="A2413" s="72">
        <v>39083</v>
      </c>
      <c r="B2413" s="73">
        <v>11197.6</v>
      </c>
    </row>
    <row r="2414" spans="1:2" x14ac:dyDescent="0.2">
      <c r="A2414" s="72">
        <v>39084</v>
      </c>
      <c r="B2414" s="73">
        <v>11226.7</v>
      </c>
    </row>
    <row r="2415" spans="1:2" x14ac:dyDescent="0.2">
      <c r="A2415" s="72">
        <v>39085</v>
      </c>
      <c r="B2415" s="73">
        <v>11229.6</v>
      </c>
    </row>
    <row r="2416" spans="1:2" x14ac:dyDescent="0.2">
      <c r="A2416" s="72">
        <v>39086</v>
      </c>
      <c r="B2416" s="73">
        <v>11263</v>
      </c>
    </row>
    <row r="2417" spans="1:2" x14ac:dyDescent="0.2">
      <c r="A2417" s="72">
        <v>39087</v>
      </c>
      <c r="B2417" s="73">
        <v>11243</v>
      </c>
    </row>
    <row r="2418" spans="1:2" x14ac:dyDescent="0.2">
      <c r="A2418" s="72">
        <v>39090</v>
      </c>
      <c r="B2418" s="73">
        <v>11309.2</v>
      </c>
    </row>
    <row r="2419" spans="1:2" x14ac:dyDescent="0.2">
      <c r="A2419" s="72">
        <v>39091</v>
      </c>
      <c r="B2419" s="73">
        <v>11351</v>
      </c>
    </row>
    <row r="2420" spans="1:2" x14ac:dyDescent="0.2">
      <c r="A2420" s="72">
        <v>39092</v>
      </c>
      <c r="B2420" s="73">
        <v>11395.3</v>
      </c>
    </row>
    <row r="2421" spans="1:2" x14ac:dyDescent="0.2">
      <c r="A2421" s="72">
        <v>39093</v>
      </c>
      <c r="B2421" s="73">
        <v>11488.8</v>
      </c>
    </row>
    <row r="2422" spans="1:2" x14ac:dyDescent="0.2">
      <c r="A2422" s="72">
        <v>39094</v>
      </c>
      <c r="B2422" s="73">
        <v>11516.7</v>
      </c>
    </row>
    <row r="2423" spans="1:2" x14ac:dyDescent="0.2">
      <c r="A2423" s="72">
        <v>39097</v>
      </c>
      <c r="B2423" s="73">
        <v>11530.6</v>
      </c>
    </row>
    <row r="2424" spans="1:2" x14ac:dyDescent="0.2">
      <c r="A2424" s="72">
        <v>39098</v>
      </c>
      <c r="B2424" s="73">
        <v>11552.6</v>
      </c>
    </row>
    <row r="2425" spans="1:2" x14ac:dyDescent="0.2">
      <c r="A2425" s="72">
        <v>39099</v>
      </c>
      <c r="B2425" s="73">
        <v>11605.3</v>
      </c>
    </row>
    <row r="2426" spans="1:2" x14ac:dyDescent="0.2">
      <c r="A2426" s="72">
        <v>39100</v>
      </c>
      <c r="B2426" s="73">
        <v>11611.6</v>
      </c>
    </row>
    <row r="2427" spans="1:2" x14ac:dyDescent="0.2">
      <c r="A2427" s="72">
        <v>39101</v>
      </c>
      <c r="B2427" s="73">
        <v>11554.4</v>
      </c>
    </row>
    <row r="2428" spans="1:2" x14ac:dyDescent="0.2">
      <c r="A2428" s="72">
        <v>39104</v>
      </c>
      <c r="B2428" s="73">
        <v>11502.6</v>
      </c>
    </row>
    <row r="2429" spans="1:2" x14ac:dyDescent="0.2">
      <c r="A2429" s="72">
        <v>39105</v>
      </c>
      <c r="B2429" s="73">
        <v>11496.6</v>
      </c>
    </row>
    <row r="2430" spans="1:2" x14ac:dyDescent="0.2">
      <c r="A2430" s="72">
        <v>39106</v>
      </c>
      <c r="B2430" s="73">
        <v>11546.6</v>
      </c>
    </row>
    <row r="2431" spans="1:2" x14ac:dyDescent="0.2">
      <c r="A2431" s="72">
        <v>39107</v>
      </c>
      <c r="B2431" s="73">
        <v>11537</v>
      </c>
    </row>
    <row r="2432" spans="1:2" x14ac:dyDescent="0.2">
      <c r="A2432" s="72">
        <v>39108</v>
      </c>
      <c r="B2432" s="73">
        <v>11542.4</v>
      </c>
    </row>
    <row r="2433" spans="1:2" x14ac:dyDescent="0.2">
      <c r="A2433" s="72">
        <v>39111</v>
      </c>
      <c r="B2433" s="73">
        <v>11587.6</v>
      </c>
    </row>
    <row r="2434" spans="1:2" x14ac:dyDescent="0.2">
      <c r="A2434" s="72">
        <v>39112</v>
      </c>
      <c r="B2434" s="73">
        <v>11630.9</v>
      </c>
    </row>
    <row r="2435" spans="1:2" x14ac:dyDescent="0.2">
      <c r="A2435" s="72">
        <v>39113</v>
      </c>
      <c r="B2435" s="73">
        <v>11565.1</v>
      </c>
    </row>
    <row r="2436" spans="1:2" x14ac:dyDescent="0.2">
      <c r="A2436" s="72">
        <v>39114</v>
      </c>
      <c r="B2436" s="73">
        <v>11626.6</v>
      </c>
    </row>
    <row r="2437" spans="1:2" x14ac:dyDescent="0.2">
      <c r="A2437" s="72">
        <v>39115</v>
      </c>
      <c r="B2437" s="73">
        <v>11626.7</v>
      </c>
    </row>
    <row r="2438" spans="1:2" x14ac:dyDescent="0.2">
      <c r="A2438" s="72">
        <v>39118</v>
      </c>
      <c r="B2438" s="73">
        <v>11646.8</v>
      </c>
    </row>
    <row r="2439" spans="1:2" x14ac:dyDescent="0.2">
      <c r="A2439" s="72">
        <v>39119</v>
      </c>
      <c r="B2439" s="73">
        <v>11693</v>
      </c>
    </row>
    <row r="2440" spans="1:2" x14ac:dyDescent="0.2">
      <c r="A2440" s="72">
        <v>39120</v>
      </c>
      <c r="B2440" s="73">
        <v>11767.5</v>
      </c>
    </row>
    <row r="2441" spans="1:2" x14ac:dyDescent="0.2">
      <c r="A2441" s="72">
        <v>39121</v>
      </c>
      <c r="B2441" s="73">
        <v>11805.3</v>
      </c>
    </row>
    <row r="2442" spans="1:2" x14ac:dyDescent="0.2">
      <c r="A2442" s="72">
        <v>39122</v>
      </c>
      <c r="B2442" s="73">
        <v>11888.2</v>
      </c>
    </row>
    <row r="2443" spans="1:2" x14ac:dyDescent="0.2">
      <c r="A2443" s="72">
        <v>39125</v>
      </c>
      <c r="B2443" s="73">
        <v>11847.1</v>
      </c>
    </row>
    <row r="2444" spans="1:2" x14ac:dyDescent="0.2">
      <c r="A2444" s="72">
        <v>39126</v>
      </c>
      <c r="B2444" s="73">
        <v>11807.5</v>
      </c>
    </row>
    <row r="2445" spans="1:2" x14ac:dyDescent="0.2">
      <c r="A2445" s="72">
        <v>39127</v>
      </c>
      <c r="B2445" s="73">
        <v>11861.7</v>
      </c>
    </row>
    <row r="2446" spans="1:2" x14ac:dyDescent="0.2">
      <c r="A2446" s="72">
        <v>39128</v>
      </c>
      <c r="B2446" s="73">
        <v>11929.8</v>
      </c>
    </row>
    <row r="2447" spans="1:2" x14ac:dyDescent="0.2">
      <c r="A2447" s="72">
        <v>39129</v>
      </c>
      <c r="B2447" s="73">
        <v>12121</v>
      </c>
    </row>
    <row r="2448" spans="1:2" x14ac:dyDescent="0.2">
      <c r="A2448" s="72">
        <v>39132</v>
      </c>
      <c r="B2448" s="73">
        <v>12212.7</v>
      </c>
    </row>
    <row r="2449" spans="1:2" x14ac:dyDescent="0.2">
      <c r="A2449" s="72">
        <v>39133</v>
      </c>
      <c r="B2449" s="73">
        <v>12231.3</v>
      </c>
    </row>
    <row r="2450" spans="1:2" x14ac:dyDescent="0.2">
      <c r="A2450" s="72">
        <v>39134</v>
      </c>
      <c r="B2450" s="73">
        <v>12110.4</v>
      </c>
    </row>
    <row r="2451" spans="1:2" x14ac:dyDescent="0.2">
      <c r="A2451" s="72">
        <v>39135</v>
      </c>
      <c r="B2451" s="73">
        <v>12170.1</v>
      </c>
    </row>
    <row r="2452" spans="1:2" x14ac:dyDescent="0.2">
      <c r="A2452" s="72">
        <v>39136</v>
      </c>
      <c r="B2452" s="73">
        <v>12067.3</v>
      </c>
    </row>
    <row r="2453" spans="1:2" x14ac:dyDescent="0.2">
      <c r="A2453" s="72">
        <v>39139</v>
      </c>
      <c r="B2453" s="73">
        <v>12051</v>
      </c>
    </row>
    <row r="2454" spans="1:2" x14ac:dyDescent="0.2">
      <c r="A2454" s="72">
        <v>39140</v>
      </c>
      <c r="B2454" s="73">
        <v>11816</v>
      </c>
    </row>
    <row r="2455" spans="1:2" x14ac:dyDescent="0.2">
      <c r="A2455" s="72">
        <v>39141</v>
      </c>
      <c r="B2455" s="73">
        <v>11693</v>
      </c>
    </row>
    <row r="2456" spans="1:2" x14ac:dyDescent="0.2">
      <c r="A2456" s="72">
        <v>39142</v>
      </c>
      <c r="B2456" s="73">
        <v>11696.5</v>
      </c>
    </row>
    <row r="2457" spans="1:2" x14ac:dyDescent="0.2">
      <c r="A2457" s="72">
        <v>39143</v>
      </c>
      <c r="B2457" s="73">
        <v>11599.4</v>
      </c>
    </row>
    <row r="2458" spans="1:2" x14ac:dyDescent="0.2">
      <c r="A2458" s="72">
        <v>39146</v>
      </c>
      <c r="B2458" s="73">
        <v>11434.4</v>
      </c>
    </row>
    <row r="2459" spans="1:2" x14ac:dyDescent="0.2">
      <c r="A2459" s="72">
        <v>39147</v>
      </c>
      <c r="B2459" s="73">
        <v>11553.9</v>
      </c>
    </row>
    <row r="2460" spans="1:2" x14ac:dyDescent="0.2">
      <c r="A2460" s="72">
        <v>39148</v>
      </c>
      <c r="B2460" s="73">
        <v>11504.5</v>
      </c>
    </row>
    <row r="2461" spans="1:2" x14ac:dyDescent="0.2">
      <c r="A2461" s="72">
        <v>39149</v>
      </c>
      <c r="B2461" s="73">
        <v>11611.5</v>
      </c>
    </row>
    <row r="2462" spans="1:2" x14ac:dyDescent="0.2">
      <c r="A2462" s="72">
        <v>39150</v>
      </c>
      <c r="B2462" s="73">
        <v>11609.4</v>
      </c>
    </row>
    <row r="2463" spans="1:2" x14ac:dyDescent="0.2">
      <c r="A2463" s="72">
        <v>39153</v>
      </c>
      <c r="B2463" s="73">
        <v>11680.9</v>
      </c>
    </row>
    <row r="2464" spans="1:2" x14ac:dyDescent="0.2">
      <c r="A2464" s="72">
        <v>39154</v>
      </c>
      <c r="B2464" s="73">
        <v>11582.1</v>
      </c>
    </row>
    <row r="2465" spans="1:2" x14ac:dyDescent="0.2">
      <c r="A2465" s="72">
        <v>39155</v>
      </c>
      <c r="B2465" s="73">
        <v>11372.5</v>
      </c>
    </row>
    <row r="2466" spans="1:2" x14ac:dyDescent="0.2">
      <c r="A2466" s="72">
        <v>39156</v>
      </c>
      <c r="B2466" s="73">
        <v>11463.5</v>
      </c>
    </row>
    <row r="2467" spans="1:2" x14ac:dyDescent="0.2">
      <c r="A2467" s="72">
        <v>39157</v>
      </c>
      <c r="B2467" s="73">
        <v>11376.9</v>
      </c>
    </row>
    <row r="2468" spans="1:2" x14ac:dyDescent="0.2">
      <c r="A2468" s="72">
        <v>39160</v>
      </c>
      <c r="B2468" s="73">
        <v>11510.8</v>
      </c>
    </row>
    <row r="2469" spans="1:2" x14ac:dyDescent="0.2">
      <c r="A2469" s="72">
        <v>39161</v>
      </c>
      <c r="B2469" s="73">
        <v>11508.9</v>
      </c>
    </row>
    <row r="2470" spans="1:2" x14ac:dyDescent="0.2">
      <c r="A2470" s="72">
        <v>39162</v>
      </c>
      <c r="B2470" s="73">
        <v>11555.6</v>
      </c>
    </row>
    <row r="2471" spans="1:2" x14ac:dyDescent="0.2">
      <c r="A2471" s="72">
        <v>39163</v>
      </c>
      <c r="B2471" s="73">
        <v>11656</v>
      </c>
    </row>
    <row r="2472" spans="1:2" x14ac:dyDescent="0.2">
      <c r="A2472" s="72">
        <v>39164</v>
      </c>
      <c r="B2472" s="73">
        <v>11753.54</v>
      </c>
    </row>
    <row r="2473" spans="1:2" x14ac:dyDescent="0.2">
      <c r="A2473" s="72">
        <v>39167</v>
      </c>
      <c r="B2473" s="73">
        <v>11794.9</v>
      </c>
    </row>
    <row r="2474" spans="1:2" x14ac:dyDescent="0.2">
      <c r="A2474" s="72">
        <v>39168</v>
      </c>
      <c r="B2474" s="73">
        <v>11735.39</v>
      </c>
    </row>
    <row r="2475" spans="1:2" x14ac:dyDescent="0.2">
      <c r="A2475" s="72">
        <v>39169</v>
      </c>
      <c r="B2475" s="73">
        <v>11618.16</v>
      </c>
    </row>
    <row r="2476" spans="1:2" x14ac:dyDescent="0.2">
      <c r="A2476" s="72">
        <v>39170</v>
      </c>
      <c r="B2476" s="73">
        <v>11671.92</v>
      </c>
    </row>
    <row r="2477" spans="1:2" x14ac:dyDescent="0.2">
      <c r="A2477" s="72">
        <v>39171</v>
      </c>
      <c r="B2477" s="73">
        <v>11653.28</v>
      </c>
    </row>
    <row r="2478" spans="1:2" x14ac:dyDescent="0.2">
      <c r="A2478" s="72">
        <v>39174</v>
      </c>
      <c r="B2478" s="73">
        <v>11753.9</v>
      </c>
    </row>
    <row r="2479" spans="1:2" x14ac:dyDescent="0.2">
      <c r="A2479" s="72">
        <v>39175</v>
      </c>
      <c r="B2479" s="73">
        <v>11840.92</v>
      </c>
    </row>
    <row r="2480" spans="1:2" x14ac:dyDescent="0.2">
      <c r="A2480" s="72">
        <v>39176</v>
      </c>
      <c r="B2480" s="73">
        <v>11870.59</v>
      </c>
    </row>
    <row r="2481" spans="1:2" x14ac:dyDescent="0.2">
      <c r="A2481" s="72">
        <v>39177</v>
      </c>
      <c r="B2481" s="73">
        <v>11871.6</v>
      </c>
    </row>
    <row r="2482" spans="1:2" x14ac:dyDescent="0.2">
      <c r="A2482" s="72">
        <v>39178</v>
      </c>
      <c r="B2482" s="73">
        <v>11871.6</v>
      </c>
    </row>
    <row r="2483" spans="1:2" x14ac:dyDescent="0.2">
      <c r="A2483" s="72">
        <v>39181</v>
      </c>
      <c r="B2483" s="73">
        <v>11871.6</v>
      </c>
    </row>
    <row r="2484" spans="1:2" x14ac:dyDescent="0.2">
      <c r="A2484" s="72">
        <v>39182</v>
      </c>
      <c r="B2484" s="73">
        <v>11893.1</v>
      </c>
    </row>
    <row r="2485" spans="1:2" x14ac:dyDescent="0.2">
      <c r="A2485" s="72">
        <v>39183</v>
      </c>
      <c r="B2485" s="73">
        <v>11886.6</v>
      </c>
    </row>
    <row r="2486" spans="1:2" x14ac:dyDescent="0.2">
      <c r="A2486" s="72">
        <v>39184</v>
      </c>
      <c r="B2486" s="73">
        <v>11841.02</v>
      </c>
    </row>
    <row r="2487" spans="1:2" x14ac:dyDescent="0.2">
      <c r="A2487" s="72">
        <v>39185</v>
      </c>
      <c r="B2487" s="73">
        <v>11895.77</v>
      </c>
    </row>
    <row r="2488" spans="1:2" x14ac:dyDescent="0.2">
      <c r="A2488" s="72">
        <v>39188</v>
      </c>
      <c r="B2488" s="73">
        <v>12053.75</v>
      </c>
    </row>
    <row r="2489" spans="1:2" x14ac:dyDescent="0.2">
      <c r="A2489" s="72">
        <v>39189</v>
      </c>
      <c r="B2489" s="73">
        <v>12044.33</v>
      </c>
    </row>
    <row r="2490" spans="1:2" x14ac:dyDescent="0.2">
      <c r="A2490" s="72">
        <v>39190</v>
      </c>
      <c r="B2490" s="73">
        <v>12065.57</v>
      </c>
    </row>
    <row r="2491" spans="1:2" x14ac:dyDescent="0.2">
      <c r="A2491" s="72">
        <v>39191</v>
      </c>
      <c r="B2491" s="73">
        <v>12086.92</v>
      </c>
    </row>
    <row r="2492" spans="1:2" x14ac:dyDescent="0.2">
      <c r="A2492" s="72">
        <v>39192</v>
      </c>
      <c r="B2492" s="73">
        <v>12200.07</v>
      </c>
    </row>
    <row r="2493" spans="1:2" x14ac:dyDescent="0.2">
      <c r="A2493" s="72">
        <v>39195</v>
      </c>
      <c r="B2493" s="73">
        <v>12146.12</v>
      </c>
    </row>
    <row r="2494" spans="1:2" x14ac:dyDescent="0.2">
      <c r="A2494" s="72">
        <v>39196</v>
      </c>
      <c r="B2494" s="73">
        <v>12054.71</v>
      </c>
    </row>
    <row r="2495" spans="1:2" x14ac:dyDescent="0.2">
      <c r="A2495" s="72">
        <v>39197</v>
      </c>
      <c r="B2495" s="73">
        <v>12206.45</v>
      </c>
    </row>
    <row r="2496" spans="1:2" x14ac:dyDescent="0.2">
      <c r="A2496" s="72">
        <v>39198</v>
      </c>
      <c r="B2496" s="73">
        <v>12246.86</v>
      </c>
    </row>
    <row r="2497" spans="1:2" x14ac:dyDescent="0.2">
      <c r="A2497" s="72">
        <v>39199</v>
      </c>
      <c r="B2497" s="73">
        <v>12283.15</v>
      </c>
    </row>
    <row r="2498" spans="1:2" x14ac:dyDescent="0.2">
      <c r="A2498" s="72">
        <v>39202</v>
      </c>
      <c r="B2498" s="73">
        <v>12244.31</v>
      </c>
    </row>
    <row r="2499" spans="1:2" x14ac:dyDescent="0.2">
      <c r="A2499" s="72">
        <v>39204</v>
      </c>
      <c r="B2499" s="73">
        <v>12242.48</v>
      </c>
    </row>
    <row r="2500" spans="1:2" x14ac:dyDescent="0.2">
      <c r="A2500" s="72">
        <v>39205</v>
      </c>
      <c r="B2500" s="73">
        <v>12243.26</v>
      </c>
    </row>
    <row r="2501" spans="1:2" x14ac:dyDescent="0.2">
      <c r="A2501" s="72">
        <v>39206</v>
      </c>
      <c r="B2501" s="73">
        <v>12325.47</v>
      </c>
    </row>
    <row r="2502" spans="1:2" x14ac:dyDescent="0.2">
      <c r="A2502" s="72">
        <v>39209</v>
      </c>
      <c r="B2502" s="73">
        <v>12376.13</v>
      </c>
    </row>
    <row r="2503" spans="1:2" x14ac:dyDescent="0.2">
      <c r="A2503" s="72">
        <v>39210</v>
      </c>
      <c r="B2503" s="73">
        <v>12335.04</v>
      </c>
    </row>
    <row r="2504" spans="1:2" x14ac:dyDescent="0.2">
      <c r="A2504" s="72">
        <v>39211</v>
      </c>
      <c r="B2504" s="73">
        <v>12371.15</v>
      </c>
    </row>
    <row r="2505" spans="1:2" x14ac:dyDescent="0.2">
      <c r="A2505" s="72">
        <v>39212</v>
      </c>
      <c r="B2505" s="73">
        <v>12304.63</v>
      </c>
    </row>
    <row r="2506" spans="1:2" x14ac:dyDescent="0.2">
      <c r="A2506" s="72">
        <v>39213</v>
      </c>
      <c r="B2506" s="73">
        <v>12261.33</v>
      </c>
    </row>
    <row r="2507" spans="1:2" x14ac:dyDescent="0.2">
      <c r="A2507" s="72">
        <v>39216</v>
      </c>
      <c r="B2507" s="73">
        <v>12349.01</v>
      </c>
    </row>
    <row r="2508" spans="1:2" x14ac:dyDescent="0.2">
      <c r="A2508" s="72">
        <v>39217</v>
      </c>
      <c r="B2508" s="73">
        <v>12316.2</v>
      </c>
    </row>
    <row r="2509" spans="1:2" x14ac:dyDescent="0.2">
      <c r="A2509" s="72">
        <v>39218</v>
      </c>
      <c r="B2509" s="73">
        <v>12316.14</v>
      </c>
    </row>
    <row r="2510" spans="1:2" x14ac:dyDescent="0.2">
      <c r="A2510" s="72">
        <v>39219</v>
      </c>
      <c r="B2510" s="73">
        <v>12437.1</v>
      </c>
    </row>
    <row r="2511" spans="1:2" x14ac:dyDescent="0.2">
      <c r="A2511" s="72">
        <v>39220</v>
      </c>
      <c r="B2511" s="73">
        <v>12510.28</v>
      </c>
    </row>
    <row r="2512" spans="1:2" x14ac:dyDescent="0.2">
      <c r="A2512" s="72">
        <v>39223</v>
      </c>
      <c r="B2512" s="73">
        <v>12542.4</v>
      </c>
    </row>
    <row r="2513" spans="1:2" x14ac:dyDescent="0.2">
      <c r="A2513" s="72">
        <v>39224</v>
      </c>
      <c r="B2513" s="73">
        <v>12680.84</v>
      </c>
    </row>
    <row r="2514" spans="1:2" x14ac:dyDescent="0.2">
      <c r="A2514" s="72">
        <v>39225</v>
      </c>
      <c r="B2514" s="73">
        <v>12843.69</v>
      </c>
    </row>
    <row r="2515" spans="1:2" x14ac:dyDescent="0.2">
      <c r="A2515" s="72">
        <v>39226</v>
      </c>
      <c r="B2515" s="73">
        <v>12891.55</v>
      </c>
    </row>
    <row r="2516" spans="1:2" x14ac:dyDescent="0.2">
      <c r="A2516" s="72">
        <v>39227</v>
      </c>
      <c r="B2516" s="73">
        <v>12891.37</v>
      </c>
    </row>
    <row r="2517" spans="1:2" x14ac:dyDescent="0.2">
      <c r="A2517" s="72">
        <v>39230</v>
      </c>
      <c r="B2517" s="73">
        <v>12994.37</v>
      </c>
    </row>
    <row r="2518" spans="1:2" x14ac:dyDescent="0.2">
      <c r="A2518" s="72">
        <v>39231</v>
      </c>
      <c r="B2518" s="73">
        <v>13078.62</v>
      </c>
    </row>
    <row r="2519" spans="1:2" x14ac:dyDescent="0.2">
      <c r="A2519" s="72">
        <v>39232</v>
      </c>
      <c r="B2519" s="73">
        <v>13048.58</v>
      </c>
    </row>
    <row r="2520" spans="1:2" x14ac:dyDescent="0.2">
      <c r="A2520" s="72">
        <v>39233</v>
      </c>
      <c r="B2520" s="73">
        <v>13256.56</v>
      </c>
    </row>
    <row r="2521" spans="1:2" x14ac:dyDescent="0.2">
      <c r="A2521" s="72">
        <v>39234</v>
      </c>
      <c r="B2521" s="73">
        <v>13204.22</v>
      </c>
    </row>
    <row r="2522" spans="1:2" x14ac:dyDescent="0.2">
      <c r="A2522" s="72">
        <v>39237</v>
      </c>
      <c r="B2522" s="73">
        <v>13100.77</v>
      </c>
    </row>
    <row r="2523" spans="1:2" x14ac:dyDescent="0.2">
      <c r="A2523" s="72">
        <v>39238</v>
      </c>
      <c r="B2523" s="73">
        <v>12969.35</v>
      </c>
    </row>
    <row r="2524" spans="1:2" x14ac:dyDescent="0.2">
      <c r="A2524" s="72">
        <v>39239</v>
      </c>
      <c r="B2524" s="73">
        <v>12812.77</v>
      </c>
    </row>
    <row r="2525" spans="1:2" x14ac:dyDescent="0.2">
      <c r="A2525" s="72">
        <v>39240</v>
      </c>
      <c r="B2525" s="73">
        <v>12709.5</v>
      </c>
    </row>
    <row r="2526" spans="1:2" x14ac:dyDescent="0.2">
      <c r="A2526" s="72">
        <v>39241</v>
      </c>
      <c r="B2526" s="73">
        <v>12739.56</v>
      </c>
    </row>
    <row r="2527" spans="1:2" x14ac:dyDescent="0.2">
      <c r="A2527" s="72">
        <v>39244</v>
      </c>
      <c r="B2527" s="73">
        <v>12895.97</v>
      </c>
    </row>
    <row r="2528" spans="1:2" x14ac:dyDescent="0.2">
      <c r="A2528" s="72">
        <v>39245</v>
      </c>
      <c r="B2528" s="73">
        <v>12898.76</v>
      </c>
    </row>
    <row r="2529" spans="1:2" x14ac:dyDescent="0.2">
      <c r="A2529" s="72">
        <v>39246</v>
      </c>
      <c r="B2529" s="73">
        <v>12948.08</v>
      </c>
    </row>
    <row r="2530" spans="1:2" x14ac:dyDescent="0.2">
      <c r="A2530" s="72">
        <v>39247</v>
      </c>
      <c r="B2530" s="73">
        <v>13085.14</v>
      </c>
    </row>
    <row r="2531" spans="1:2" x14ac:dyDescent="0.2">
      <c r="A2531" s="72">
        <v>39248</v>
      </c>
      <c r="B2531" s="73">
        <v>13164.54</v>
      </c>
    </row>
    <row r="2532" spans="1:2" x14ac:dyDescent="0.2">
      <c r="A2532" s="72">
        <v>39251</v>
      </c>
      <c r="B2532" s="73">
        <v>13164.36</v>
      </c>
    </row>
    <row r="2533" spans="1:2" x14ac:dyDescent="0.2">
      <c r="A2533" s="72">
        <v>39252</v>
      </c>
      <c r="B2533" s="73">
        <v>13180.54</v>
      </c>
    </row>
    <row r="2534" spans="1:2" x14ac:dyDescent="0.2">
      <c r="A2534" s="72">
        <v>39253</v>
      </c>
      <c r="B2534" s="73">
        <v>13343.24</v>
      </c>
    </row>
    <row r="2535" spans="1:2" x14ac:dyDescent="0.2">
      <c r="A2535" s="72">
        <v>39254</v>
      </c>
      <c r="B2535" s="73">
        <v>13288.07</v>
      </c>
    </row>
    <row r="2536" spans="1:2" x14ac:dyDescent="0.2">
      <c r="A2536" s="72">
        <v>39255</v>
      </c>
      <c r="B2536" s="73">
        <v>13284.96</v>
      </c>
    </row>
    <row r="2537" spans="1:2" x14ac:dyDescent="0.2">
      <c r="A2537" s="72">
        <v>39258</v>
      </c>
      <c r="B2537" s="73">
        <v>13373.51</v>
      </c>
    </row>
    <row r="2538" spans="1:2" x14ac:dyDescent="0.2">
      <c r="A2538" s="72">
        <v>39259</v>
      </c>
      <c r="B2538" s="73">
        <v>13433.42</v>
      </c>
    </row>
    <row r="2539" spans="1:2" x14ac:dyDescent="0.2">
      <c r="A2539" s="72">
        <v>39260</v>
      </c>
      <c r="B2539" s="73">
        <v>13266.19</v>
      </c>
    </row>
    <row r="2540" spans="1:2" x14ac:dyDescent="0.2">
      <c r="A2540" s="72">
        <v>39261</v>
      </c>
      <c r="B2540" s="73">
        <v>13363.07</v>
      </c>
    </row>
    <row r="2541" spans="1:2" x14ac:dyDescent="0.2">
      <c r="A2541" s="72">
        <v>39262</v>
      </c>
      <c r="B2541" s="73">
        <v>13384.87</v>
      </c>
    </row>
    <row r="2542" spans="1:2" x14ac:dyDescent="0.2">
      <c r="A2542" s="72">
        <v>39265</v>
      </c>
      <c r="B2542" s="73">
        <v>13405.34</v>
      </c>
    </row>
    <row r="2543" spans="1:2" x14ac:dyDescent="0.2">
      <c r="A2543" s="72">
        <v>39266</v>
      </c>
      <c r="B2543" s="73">
        <v>13379.33</v>
      </c>
    </row>
    <row r="2544" spans="1:2" x14ac:dyDescent="0.2">
      <c r="A2544" s="72">
        <v>39267</v>
      </c>
      <c r="B2544" s="73">
        <v>13491.49</v>
      </c>
    </row>
    <row r="2545" spans="1:2" x14ac:dyDescent="0.2">
      <c r="A2545" s="72">
        <v>39268</v>
      </c>
      <c r="B2545" s="73">
        <v>13414.99</v>
      </c>
    </row>
    <row r="2546" spans="1:2" x14ac:dyDescent="0.2">
      <c r="A2546" s="72">
        <v>39269</v>
      </c>
      <c r="B2546" s="73">
        <v>13491.31</v>
      </c>
    </row>
    <row r="2547" spans="1:2" x14ac:dyDescent="0.2">
      <c r="A2547" s="72">
        <v>39272</v>
      </c>
      <c r="B2547" s="73">
        <v>13540.21</v>
      </c>
    </row>
    <row r="2548" spans="1:2" x14ac:dyDescent="0.2">
      <c r="A2548" s="72">
        <v>39273</v>
      </c>
      <c r="B2548" s="73">
        <v>13522.8</v>
      </c>
    </row>
    <row r="2549" spans="1:2" x14ac:dyDescent="0.2">
      <c r="A2549" s="72">
        <v>39274</v>
      </c>
      <c r="B2549" s="73">
        <v>13456.07</v>
      </c>
    </row>
    <row r="2550" spans="1:2" x14ac:dyDescent="0.2">
      <c r="A2550" s="72">
        <v>39275</v>
      </c>
      <c r="B2550" s="73">
        <v>13506.65</v>
      </c>
    </row>
    <row r="2551" spans="1:2" x14ac:dyDescent="0.2">
      <c r="A2551" s="72">
        <v>39276</v>
      </c>
      <c r="B2551" s="73">
        <v>13554.22</v>
      </c>
    </row>
    <row r="2552" spans="1:2" x14ac:dyDescent="0.2">
      <c r="A2552" s="72">
        <v>39279</v>
      </c>
      <c r="B2552" s="73">
        <v>13651.65</v>
      </c>
    </row>
    <row r="2553" spans="1:2" x14ac:dyDescent="0.2">
      <c r="A2553" s="72">
        <v>39280</v>
      </c>
      <c r="B2553" s="73">
        <v>13702.03</v>
      </c>
    </row>
    <row r="2554" spans="1:2" x14ac:dyDescent="0.2">
      <c r="A2554" s="72">
        <v>39281</v>
      </c>
      <c r="B2554" s="73">
        <v>13657.7</v>
      </c>
    </row>
    <row r="2555" spans="1:2" x14ac:dyDescent="0.2">
      <c r="A2555" s="72">
        <v>39282</v>
      </c>
      <c r="B2555" s="73">
        <v>13670.76</v>
      </c>
    </row>
    <row r="2556" spans="1:2" x14ac:dyDescent="0.2">
      <c r="A2556" s="72">
        <v>39283</v>
      </c>
      <c r="B2556" s="73">
        <v>13677.93</v>
      </c>
    </row>
    <row r="2557" spans="1:2" x14ac:dyDescent="0.2">
      <c r="A2557" s="72">
        <v>39286</v>
      </c>
      <c r="B2557" s="73">
        <v>13687.87</v>
      </c>
    </row>
    <row r="2558" spans="1:2" x14ac:dyDescent="0.2">
      <c r="A2558" s="72">
        <v>39287</v>
      </c>
      <c r="B2558" s="73">
        <v>13509.68</v>
      </c>
    </row>
    <row r="2559" spans="1:2" x14ac:dyDescent="0.2">
      <c r="A2559" s="72">
        <v>39288</v>
      </c>
      <c r="B2559" s="73">
        <v>13513.55</v>
      </c>
    </row>
    <row r="2560" spans="1:2" x14ac:dyDescent="0.2">
      <c r="A2560" s="72">
        <v>39289</v>
      </c>
      <c r="B2560" s="73">
        <v>13291.36</v>
      </c>
    </row>
    <row r="2561" spans="1:2" x14ac:dyDescent="0.2">
      <c r="A2561" s="72">
        <v>39290</v>
      </c>
      <c r="B2561" s="73">
        <v>13248.15</v>
      </c>
    </row>
    <row r="2562" spans="1:2" x14ac:dyDescent="0.2">
      <c r="A2562" s="72">
        <v>39293</v>
      </c>
      <c r="B2562" s="73">
        <v>13356.05</v>
      </c>
    </row>
    <row r="2563" spans="1:2" x14ac:dyDescent="0.2">
      <c r="A2563" s="72">
        <v>39294</v>
      </c>
      <c r="B2563" s="73">
        <v>13434.18</v>
      </c>
    </row>
    <row r="2564" spans="1:2" x14ac:dyDescent="0.2">
      <c r="A2564" s="72">
        <v>39295</v>
      </c>
      <c r="B2564" s="73">
        <v>13189.72</v>
      </c>
    </row>
    <row r="2565" spans="1:2" x14ac:dyDescent="0.2">
      <c r="A2565" s="72">
        <v>39296</v>
      </c>
      <c r="B2565" s="73">
        <v>13283.48</v>
      </c>
    </row>
    <row r="2566" spans="1:2" x14ac:dyDescent="0.2">
      <c r="A2566" s="72">
        <v>39297</v>
      </c>
      <c r="B2566" s="73">
        <v>13271.78</v>
      </c>
    </row>
    <row r="2567" spans="1:2" x14ac:dyDescent="0.2">
      <c r="A2567" s="72">
        <v>39300</v>
      </c>
      <c r="B2567" s="73">
        <v>13146.03</v>
      </c>
    </row>
    <row r="2568" spans="1:2" x14ac:dyDescent="0.2">
      <c r="A2568" s="72">
        <v>39301</v>
      </c>
      <c r="B2568" s="73">
        <v>13171.42</v>
      </c>
    </row>
    <row r="2569" spans="1:2" x14ac:dyDescent="0.2">
      <c r="A2569" s="72">
        <v>39302</v>
      </c>
      <c r="B2569" s="73">
        <v>13380.9</v>
      </c>
    </row>
    <row r="2570" spans="1:2" x14ac:dyDescent="0.2">
      <c r="A2570" s="72">
        <v>39303</v>
      </c>
      <c r="B2570" s="73">
        <v>13245.81</v>
      </c>
    </row>
    <row r="2571" spans="1:2" x14ac:dyDescent="0.2">
      <c r="A2571" s="72">
        <v>39304</v>
      </c>
      <c r="B2571" s="73">
        <v>12908.37</v>
      </c>
    </row>
    <row r="2572" spans="1:2" x14ac:dyDescent="0.2">
      <c r="A2572" s="72">
        <v>39307</v>
      </c>
      <c r="B2572" s="73">
        <v>12941.61</v>
      </c>
    </row>
    <row r="2573" spans="1:2" x14ac:dyDescent="0.2">
      <c r="A2573" s="72">
        <v>39308</v>
      </c>
      <c r="B2573" s="73">
        <v>12797.7</v>
      </c>
    </row>
    <row r="2574" spans="1:2" x14ac:dyDescent="0.2">
      <c r="A2574" s="72">
        <v>39309</v>
      </c>
      <c r="B2574" s="73">
        <v>12730.73</v>
      </c>
    </row>
    <row r="2575" spans="1:2" x14ac:dyDescent="0.2">
      <c r="A2575" s="72">
        <v>39310</v>
      </c>
      <c r="B2575" s="73">
        <v>12154.5</v>
      </c>
    </row>
    <row r="2576" spans="1:2" x14ac:dyDescent="0.2">
      <c r="A2576" s="72">
        <v>39311</v>
      </c>
      <c r="B2576" s="73">
        <v>12327.71</v>
      </c>
    </row>
    <row r="2577" spans="1:2" x14ac:dyDescent="0.2">
      <c r="A2577" s="72">
        <v>39314</v>
      </c>
      <c r="B2577" s="73">
        <v>12503.33</v>
      </c>
    </row>
    <row r="2578" spans="1:2" x14ac:dyDescent="0.2">
      <c r="A2578" s="72">
        <v>39315</v>
      </c>
      <c r="B2578" s="73">
        <v>12473.27</v>
      </c>
    </row>
    <row r="2579" spans="1:2" x14ac:dyDescent="0.2">
      <c r="A2579" s="72">
        <v>39316</v>
      </c>
      <c r="B2579" s="73">
        <v>12636.32</v>
      </c>
    </row>
    <row r="2580" spans="1:2" x14ac:dyDescent="0.2">
      <c r="A2580" s="72">
        <v>39317</v>
      </c>
      <c r="B2580" s="73">
        <v>12675.53</v>
      </c>
    </row>
    <row r="2581" spans="1:2" x14ac:dyDescent="0.2">
      <c r="A2581" s="72">
        <v>39318</v>
      </c>
      <c r="B2581" s="73">
        <v>12708.09</v>
      </c>
    </row>
    <row r="2582" spans="1:2" x14ac:dyDescent="0.2">
      <c r="A2582" s="72">
        <v>39321</v>
      </c>
      <c r="B2582" s="73">
        <v>12741.67</v>
      </c>
    </row>
    <row r="2583" spans="1:2" x14ac:dyDescent="0.2">
      <c r="A2583" s="72">
        <v>39322</v>
      </c>
      <c r="B2583" s="73">
        <v>12592</v>
      </c>
    </row>
    <row r="2584" spans="1:2" x14ac:dyDescent="0.2">
      <c r="A2584" s="72">
        <v>39323</v>
      </c>
      <c r="B2584" s="73">
        <v>12578.02</v>
      </c>
    </row>
    <row r="2585" spans="1:2" x14ac:dyDescent="0.2">
      <c r="A2585" s="72">
        <v>39324</v>
      </c>
      <c r="B2585" s="73">
        <v>12559.38</v>
      </c>
    </row>
    <row r="2586" spans="1:2" x14ac:dyDescent="0.2">
      <c r="A2586" s="72">
        <v>39325</v>
      </c>
      <c r="B2586" s="73">
        <v>12711.41</v>
      </c>
    </row>
    <row r="2587" spans="1:2" x14ac:dyDescent="0.2">
      <c r="A2587" s="72">
        <v>39328</v>
      </c>
      <c r="B2587" s="73">
        <v>12799.06</v>
      </c>
    </row>
    <row r="2588" spans="1:2" x14ac:dyDescent="0.2">
      <c r="A2588" s="72">
        <v>39329</v>
      </c>
      <c r="B2588" s="73">
        <v>12831.13</v>
      </c>
    </row>
    <row r="2589" spans="1:2" x14ac:dyDescent="0.2">
      <c r="A2589" s="72">
        <v>39330</v>
      </c>
      <c r="B2589" s="73">
        <v>12764.1</v>
      </c>
    </row>
    <row r="2590" spans="1:2" x14ac:dyDescent="0.2">
      <c r="A2590" s="72">
        <v>39331</v>
      </c>
      <c r="B2590" s="73">
        <v>12728.15</v>
      </c>
    </row>
    <row r="2591" spans="1:2" x14ac:dyDescent="0.2">
      <c r="A2591" s="72">
        <v>39332</v>
      </c>
      <c r="B2591" s="73">
        <v>12401.61</v>
      </c>
    </row>
    <row r="2592" spans="1:2" x14ac:dyDescent="0.2">
      <c r="A2592" s="72">
        <v>39335</v>
      </c>
      <c r="B2592" s="73">
        <v>12197.4</v>
      </c>
    </row>
    <row r="2593" spans="1:2" x14ac:dyDescent="0.2">
      <c r="A2593" s="72">
        <v>39336</v>
      </c>
      <c r="B2593" s="73">
        <v>12306.61</v>
      </c>
    </row>
    <row r="2594" spans="1:2" x14ac:dyDescent="0.2">
      <c r="A2594" s="72">
        <v>39337</v>
      </c>
      <c r="B2594" s="73">
        <v>12284.87</v>
      </c>
    </row>
    <row r="2595" spans="1:2" x14ac:dyDescent="0.2">
      <c r="A2595" s="72">
        <v>39338</v>
      </c>
      <c r="B2595" s="73">
        <v>12195.42</v>
      </c>
    </row>
    <row r="2596" spans="1:2" x14ac:dyDescent="0.2">
      <c r="A2596" s="72">
        <v>39339</v>
      </c>
      <c r="B2596" s="73">
        <v>12117.4</v>
      </c>
    </row>
    <row r="2597" spans="1:2" x14ac:dyDescent="0.2">
      <c r="A2597" s="72">
        <v>39342</v>
      </c>
      <c r="B2597" s="73">
        <v>11878.22</v>
      </c>
    </row>
    <row r="2598" spans="1:2" x14ac:dyDescent="0.2">
      <c r="A2598" s="72">
        <v>39343</v>
      </c>
      <c r="B2598" s="73">
        <v>11907.84</v>
      </c>
    </row>
    <row r="2599" spans="1:2" x14ac:dyDescent="0.2">
      <c r="A2599" s="72">
        <v>39344</v>
      </c>
      <c r="B2599" s="73">
        <v>12228.2</v>
      </c>
    </row>
    <row r="2600" spans="1:2" x14ac:dyDescent="0.2">
      <c r="A2600" s="72">
        <v>39345</v>
      </c>
      <c r="B2600" s="73">
        <v>12115.21</v>
      </c>
    </row>
    <row r="2601" spans="1:2" x14ac:dyDescent="0.2">
      <c r="A2601" s="72">
        <v>39346</v>
      </c>
      <c r="B2601" s="73">
        <v>12160.42</v>
      </c>
    </row>
    <row r="2602" spans="1:2" x14ac:dyDescent="0.2">
      <c r="A2602" s="72">
        <v>39349</v>
      </c>
      <c r="B2602" s="73">
        <v>12058.76</v>
      </c>
    </row>
    <row r="2603" spans="1:2" x14ac:dyDescent="0.2">
      <c r="A2603" s="72">
        <v>39350</v>
      </c>
      <c r="B2603" s="73">
        <v>11763.44</v>
      </c>
    </row>
    <row r="2604" spans="1:2" x14ac:dyDescent="0.2">
      <c r="A2604" s="72">
        <v>39351</v>
      </c>
      <c r="B2604" s="73">
        <v>11796.17</v>
      </c>
    </row>
    <row r="2605" spans="1:2" x14ac:dyDescent="0.2">
      <c r="A2605" s="72">
        <v>39352</v>
      </c>
      <c r="B2605" s="73">
        <v>11981.71</v>
      </c>
    </row>
    <row r="2606" spans="1:2" x14ac:dyDescent="0.2">
      <c r="A2606" s="72">
        <v>39353</v>
      </c>
      <c r="B2606" s="73">
        <v>12024.43</v>
      </c>
    </row>
    <row r="2607" spans="1:2" x14ac:dyDescent="0.2">
      <c r="A2607" s="72">
        <v>39356</v>
      </c>
      <c r="B2607" s="73">
        <v>12140.64</v>
      </c>
    </row>
    <row r="2608" spans="1:2" x14ac:dyDescent="0.2">
      <c r="A2608" s="72">
        <v>39357</v>
      </c>
      <c r="B2608" s="73">
        <v>12374.35</v>
      </c>
    </row>
    <row r="2609" spans="1:2" x14ac:dyDescent="0.2">
      <c r="A2609" s="72">
        <v>39358</v>
      </c>
      <c r="B2609" s="73">
        <v>12612.36</v>
      </c>
    </row>
    <row r="2610" spans="1:2" x14ac:dyDescent="0.2">
      <c r="A2610" s="72">
        <v>39359</v>
      </c>
      <c r="B2610" s="73">
        <v>12573.01</v>
      </c>
    </row>
    <row r="2611" spans="1:2" x14ac:dyDescent="0.2">
      <c r="A2611" s="72">
        <v>39360</v>
      </c>
      <c r="B2611" s="73">
        <v>12658.43</v>
      </c>
    </row>
    <row r="2612" spans="1:2" x14ac:dyDescent="0.2">
      <c r="A2612" s="72">
        <v>39363</v>
      </c>
      <c r="B2612" s="73">
        <v>12647.83</v>
      </c>
    </row>
    <row r="2613" spans="1:2" x14ac:dyDescent="0.2">
      <c r="A2613" s="72">
        <v>39364</v>
      </c>
      <c r="B2613" s="73">
        <v>12690.66</v>
      </c>
    </row>
    <row r="2614" spans="1:2" x14ac:dyDescent="0.2">
      <c r="A2614" s="72">
        <v>39365</v>
      </c>
      <c r="B2614" s="73">
        <v>12682.43</v>
      </c>
    </row>
    <row r="2615" spans="1:2" x14ac:dyDescent="0.2">
      <c r="A2615" s="72">
        <v>39366</v>
      </c>
      <c r="B2615" s="73">
        <v>12814.35</v>
      </c>
    </row>
    <row r="2616" spans="1:2" x14ac:dyDescent="0.2">
      <c r="A2616" s="72">
        <v>39367</v>
      </c>
      <c r="B2616" s="73">
        <v>12815.18</v>
      </c>
    </row>
    <row r="2617" spans="1:2" x14ac:dyDescent="0.2">
      <c r="A2617" s="72">
        <v>39370</v>
      </c>
      <c r="B2617" s="73">
        <v>12731.42</v>
      </c>
    </row>
    <row r="2618" spans="1:2" x14ac:dyDescent="0.2">
      <c r="A2618" s="72">
        <v>39371</v>
      </c>
      <c r="B2618" s="73">
        <v>12642.88</v>
      </c>
    </row>
    <row r="2619" spans="1:2" x14ac:dyDescent="0.2">
      <c r="A2619" s="72">
        <v>39372</v>
      </c>
      <c r="B2619" s="73">
        <v>12752.05</v>
      </c>
    </row>
    <row r="2620" spans="1:2" x14ac:dyDescent="0.2">
      <c r="A2620" s="72">
        <v>39373</v>
      </c>
      <c r="B2620" s="73">
        <v>12785.45</v>
      </c>
    </row>
    <row r="2621" spans="1:2" x14ac:dyDescent="0.2">
      <c r="A2621" s="72">
        <v>39374</v>
      </c>
      <c r="B2621" s="73">
        <v>12748.04</v>
      </c>
    </row>
    <row r="2622" spans="1:2" x14ac:dyDescent="0.2">
      <c r="A2622" s="72">
        <v>39377</v>
      </c>
      <c r="B2622" s="73">
        <v>12623.92</v>
      </c>
    </row>
    <row r="2623" spans="1:2" x14ac:dyDescent="0.2">
      <c r="A2623" s="72">
        <v>39378</v>
      </c>
      <c r="B2623" s="73">
        <v>12752.8</v>
      </c>
    </row>
    <row r="2624" spans="1:2" x14ac:dyDescent="0.2">
      <c r="A2624" s="72">
        <v>39379</v>
      </c>
      <c r="B2624" s="73">
        <v>12643</v>
      </c>
    </row>
    <row r="2625" spans="1:2" x14ac:dyDescent="0.2">
      <c r="A2625" s="72">
        <v>39380</v>
      </c>
      <c r="B2625" s="73">
        <v>12732.01</v>
      </c>
    </row>
    <row r="2626" spans="1:2" x14ac:dyDescent="0.2">
      <c r="A2626" s="72">
        <v>39381</v>
      </c>
      <c r="B2626" s="73">
        <v>12894.48</v>
      </c>
    </row>
    <row r="2627" spans="1:2" x14ac:dyDescent="0.2">
      <c r="A2627" s="72">
        <v>39384</v>
      </c>
      <c r="B2627" s="73">
        <v>12983.55</v>
      </c>
    </row>
    <row r="2628" spans="1:2" x14ac:dyDescent="0.2">
      <c r="A2628" s="72">
        <v>39385</v>
      </c>
      <c r="B2628" s="73">
        <v>12987.47</v>
      </c>
    </row>
    <row r="2629" spans="1:2" x14ac:dyDescent="0.2">
      <c r="A2629" s="72">
        <v>39386</v>
      </c>
      <c r="B2629" s="73">
        <v>13005.46</v>
      </c>
    </row>
    <row r="2630" spans="1:2" x14ac:dyDescent="0.2">
      <c r="A2630" s="72">
        <v>39387</v>
      </c>
      <c r="B2630" s="73">
        <v>12910.98</v>
      </c>
    </row>
    <row r="2631" spans="1:2" x14ac:dyDescent="0.2">
      <c r="A2631" s="72">
        <v>39388</v>
      </c>
      <c r="B2631" s="73">
        <v>12816.86</v>
      </c>
    </row>
    <row r="2632" spans="1:2" x14ac:dyDescent="0.2">
      <c r="A2632" s="72">
        <v>39391</v>
      </c>
      <c r="B2632" s="73">
        <v>12740.7</v>
      </c>
    </row>
    <row r="2633" spans="1:2" x14ac:dyDescent="0.2">
      <c r="A2633" s="72">
        <v>39392</v>
      </c>
      <c r="B2633" s="73">
        <v>12916.5</v>
      </c>
    </row>
    <row r="2634" spans="1:2" x14ac:dyDescent="0.2">
      <c r="A2634" s="72">
        <v>39393</v>
      </c>
      <c r="B2634" s="73">
        <v>12864.85</v>
      </c>
    </row>
    <row r="2635" spans="1:2" x14ac:dyDescent="0.2">
      <c r="A2635" s="72">
        <v>39394</v>
      </c>
      <c r="B2635" s="73">
        <v>13044.65</v>
      </c>
    </row>
    <row r="2636" spans="1:2" x14ac:dyDescent="0.2">
      <c r="A2636" s="72">
        <v>39395</v>
      </c>
      <c r="B2636" s="73">
        <v>13323.86</v>
      </c>
    </row>
    <row r="2637" spans="1:2" x14ac:dyDescent="0.2">
      <c r="A2637" s="72">
        <v>39398</v>
      </c>
      <c r="B2637" s="73">
        <v>13270.1</v>
      </c>
    </row>
    <row r="2638" spans="1:2" x14ac:dyDescent="0.2">
      <c r="A2638" s="72">
        <v>39399</v>
      </c>
      <c r="B2638" s="73">
        <v>13194.3</v>
      </c>
    </row>
    <row r="2639" spans="1:2" x14ac:dyDescent="0.2">
      <c r="A2639" s="72">
        <v>39400</v>
      </c>
      <c r="B2639" s="73">
        <v>13237.69</v>
      </c>
    </row>
    <row r="2640" spans="1:2" x14ac:dyDescent="0.2">
      <c r="A2640" s="72">
        <v>39401</v>
      </c>
      <c r="B2640" s="73">
        <v>13122.34</v>
      </c>
    </row>
    <row r="2641" spans="1:2" x14ac:dyDescent="0.2">
      <c r="A2641" s="72">
        <v>39402</v>
      </c>
      <c r="B2641" s="73">
        <v>13085.49</v>
      </c>
    </row>
    <row r="2642" spans="1:2" x14ac:dyDescent="0.2">
      <c r="A2642" s="72">
        <v>39405</v>
      </c>
      <c r="B2642" s="73">
        <v>12901.11</v>
      </c>
    </row>
    <row r="2643" spans="1:2" x14ac:dyDescent="0.2">
      <c r="A2643" s="72">
        <v>39406</v>
      </c>
      <c r="B2643" s="73">
        <v>12885.29</v>
      </c>
    </row>
    <row r="2644" spans="1:2" x14ac:dyDescent="0.2">
      <c r="A2644" s="72">
        <v>39407</v>
      </c>
      <c r="B2644" s="73">
        <v>12731.83</v>
      </c>
    </row>
    <row r="2645" spans="1:2" x14ac:dyDescent="0.2">
      <c r="A2645" s="72">
        <v>39408</v>
      </c>
      <c r="B2645" s="73">
        <v>12879.26</v>
      </c>
    </row>
    <row r="2646" spans="1:2" x14ac:dyDescent="0.2">
      <c r="A2646" s="72">
        <v>39409</v>
      </c>
      <c r="B2646" s="73">
        <v>13013.89</v>
      </c>
    </row>
    <row r="2647" spans="1:2" x14ac:dyDescent="0.2">
      <c r="A2647" s="72">
        <v>39412</v>
      </c>
      <c r="B2647" s="73">
        <v>12922.18</v>
      </c>
    </row>
    <row r="2648" spans="1:2" x14ac:dyDescent="0.2">
      <c r="A2648" s="72">
        <v>39413</v>
      </c>
      <c r="B2648" s="73">
        <v>12877.48</v>
      </c>
    </row>
    <row r="2649" spans="1:2" x14ac:dyDescent="0.2">
      <c r="A2649" s="72">
        <v>39414</v>
      </c>
      <c r="B2649" s="73">
        <v>13096</v>
      </c>
    </row>
    <row r="2650" spans="1:2" x14ac:dyDescent="0.2">
      <c r="A2650" s="72">
        <v>39415</v>
      </c>
      <c r="B2650" s="73">
        <v>13064.47</v>
      </c>
    </row>
    <row r="2651" spans="1:2" x14ac:dyDescent="0.2">
      <c r="A2651" s="72">
        <v>39416</v>
      </c>
      <c r="B2651" s="73">
        <v>13120.68</v>
      </c>
    </row>
    <row r="2652" spans="1:2" x14ac:dyDescent="0.2">
      <c r="A2652" s="72">
        <v>39419</v>
      </c>
      <c r="B2652" s="73">
        <v>13203.91</v>
      </c>
    </row>
    <row r="2653" spans="1:2" x14ac:dyDescent="0.2">
      <c r="A2653" s="72">
        <v>39420</v>
      </c>
      <c r="B2653" s="73">
        <v>13156.42</v>
      </c>
    </row>
    <row r="2654" spans="1:2" x14ac:dyDescent="0.2">
      <c r="A2654" s="72">
        <v>39421</v>
      </c>
      <c r="B2654" s="73">
        <v>13155.01</v>
      </c>
    </row>
    <row r="2655" spans="1:2" x14ac:dyDescent="0.2">
      <c r="A2655" s="72">
        <v>39422</v>
      </c>
      <c r="B2655" s="73">
        <v>13098.41</v>
      </c>
    </row>
    <row r="2656" spans="1:2" x14ac:dyDescent="0.2">
      <c r="A2656" s="72">
        <v>39423</v>
      </c>
      <c r="B2656" s="73">
        <v>13116.35</v>
      </c>
    </row>
    <row r="2657" spans="1:2" x14ac:dyDescent="0.2">
      <c r="A2657" s="72">
        <v>39426</v>
      </c>
      <c r="B2657" s="73">
        <v>13045.76</v>
      </c>
    </row>
    <row r="2658" spans="1:2" x14ac:dyDescent="0.2">
      <c r="A2658" s="72">
        <v>39427</v>
      </c>
      <c r="B2658" s="73">
        <v>13093.79</v>
      </c>
    </row>
    <row r="2659" spans="1:2" x14ac:dyDescent="0.2">
      <c r="A2659" s="72">
        <v>39428</v>
      </c>
      <c r="B2659" s="73">
        <v>13061.73</v>
      </c>
    </row>
    <row r="2660" spans="1:2" x14ac:dyDescent="0.2">
      <c r="A2660" s="72">
        <v>39429</v>
      </c>
      <c r="B2660" s="73">
        <v>12835.53</v>
      </c>
    </row>
    <row r="2661" spans="1:2" x14ac:dyDescent="0.2">
      <c r="A2661" s="72">
        <v>39430</v>
      </c>
      <c r="B2661" s="73">
        <v>13065.17</v>
      </c>
    </row>
    <row r="2662" spans="1:2" x14ac:dyDescent="0.2">
      <c r="A2662" s="72">
        <v>39433</v>
      </c>
      <c r="B2662" s="73">
        <v>13119.2</v>
      </c>
    </row>
    <row r="2663" spans="1:2" x14ac:dyDescent="0.2">
      <c r="A2663" s="72">
        <v>39434</v>
      </c>
      <c r="B2663" s="73">
        <v>13092.06</v>
      </c>
    </row>
    <row r="2664" spans="1:2" x14ac:dyDescent="0.2">
      <c r="A2664" s="72">
        <v>39435</v>
      </c>
      <c r="B2664" s="73">
        <v>13014.51</v>
      </c>
    </row>
    <row r="2665" spans="1:2" x14ac:dyDescent="0.2">
      <c r="A2665" s="72">
        <v>39436</v>
      </c>
      <c r="B2665" s="73">
        <v>12936.79</v>
      </c>
    </row>
    <row r="2666" spans="1:2" x14ac:dyDescent="0.2">
      <c r="A2666" s="72">
        <v>39437</v>
      </c>
      <c r="B2666" s="73">
        <v>13069.87</v>
      </c>
    </row>
    <row r="2667" spans="1:2" x14ac:dyDescent="0.2">
      <c r="A2667" s="72">
        <v>39440</v>
      </c>
      <c r="B2667" s="73">
        <v>13166.29</v>
      </c>
    </row>
    <row r="2668" spans="1:2" x14ac:dyDescent="0.2">
      <c r="A2668" s="72">
        <v>39443</v>
      </c>
      <c r="B2668" s="73">
        <v>13095.18</v>
      </c>
    </row>
    <row r="2669" spans="1:2" x14ac:dyDescent="0.2">
      <c r="A2669" s="72">
        <v>39444</v>
      </c>
      <c r="B2669" s="73">
        <v>13038.34</v>
      </c>
    </row>
    <row r="2670" spans="1:2" x14ac:dyDescent="0.2">
      <c r="A2670" s="72">
        <v>39447</v>
      </c>
      <c r="B2670" s="73">
        <v>13019.36</v>
      </c>
    </row>
    <row r="2671" spans="1:2" x14ac:dyDescent="0.2">
      <c r="A2671" s="72">
        <v>39449</v>
      </c>
      <c r="B2671" s="73">
        <v>12892.73</v>
      </c>
    </row>
    <row r="2672" spans="1:2" x14ac:dyDescent="0.2">
      <c r="A2672" s="72">
        <v>39450</v>
      </c>
      <c r="B2672" s="73">
        <v>12763.76</v>
      </c>
    </row>
    <row r="2673" spans="1:2" x14ac:dyDescent="0.2">
      <c r="A2673" s="72">
        <v>39451</v>
      </c>
      <c r="B2673" s="73">
        <v>12614.57</v>
      </c>
    </row>
    <row r="2674" spans="1:2" x14ac:dyDescent="0.2">
      <c r="A2674" s="72">
        <v>39454</v>
      </c>
      <c r="B2674" s="73">
        <v>12588.78</v>
      </c>
    </row>
    <row r="2675" spans="1:2" x14ac:dyDescent="0.2">
      <c r="A2675" s="72">
        <v>39455</v>
      </c>
      <c r="B2675" s="73">
        <v>12636.55</v>
      </c>
    </row>
    <row r="2676" spans="1:2" x14ac:dyDescent="0.2">
      <c r="A2676" s="72">
        <v>39456</v>
      </c>
      <c r="B2676" s="73">
        <v>12414.36</v>
      </c>
    </row>
    <row r="2677" spans="1:2" x14ac:dyDescent="0.2">
      <c r="A2677" s="72">
        <v>39457</v>
      </c>
      <c r="B2677" s="73">
        <v>12327.73</v>
      </c>
    </row>
    <row r="2678" spans="1:2" x14ac:dyDescent="0.2">
      <c r="A2678" s="72">
        <v>39458</v>
      </c>
      <c r="B2678" s="73">
        <v>12095.33</v>
      </c>
    </row>
    <row r="2679" spans="1:2" x14ac:dyDescent="0.2">
      <c r="A2679" s="72">
        <v>39461</v>
      </c>
      <c r="B2679" s="73">
        <v>12129.16</v>
      </c>
    </row>
    <row r="2680" spans="1:2" x14ac:dyDescent="0.2">
      <c r="A2680" s="72">
        <v>39462</v>
      </c>
      <c r="B2680" s="73">
        <v>11893.35</v>
      </c>
    </row>
    <row r="2681" spans="1:2" x14ac:dyDescent="0.2">
      <c r="A2681" s="72">
        <v>39463</v>
      </c>
      <c r="B2681" s="73">
        <v>11526.78</v>
      </c>
    </row>
    <row r="2682" spans="1:2" x14ac:dyDescent="0.2">
      <c r="A2682" s="72">
        <v>39464</v>
      </c>
      <c r="B2682" s="73">
        <v>11517.82</v>
      </c>
    </row>
    <row r="2683" spans="1:2" x14ac:dyDescent="0.2">
      <c r="A2683" s="72">
        <v>39465</v>
      </c>
      <c r="B2683" s="73">
        <v>11493.75</v>
      </c>
    </row>
    <row r="2684" spans="1:2" x14ac:dyDescent="0.2">
      <c r="A2684" s="72">
        <v>39468</v>
      </c>
      <c r="B2684" s="73">
        <v>10823.12</v>
      </c>
    </row>
    <row r="2685" spans="1:2" x14ac:dyDescent="0.2">
      <c r="A2685" s="72">
        <v>39469</v>
      </c>
      <c r="B2685" s="73">
        <v>10963.97</v>
      </c>
    </row>
    <row r="2686" spans="1:2" x14ac:dyDescent="0.2">
      <c r="A2686" s="72">
        <v>39470</v>
      </c>
      <c r="B2686" s="73">
        <v>10684.47</v>
      </c>
    </row>
    <row r="2687" spans="1:2" x14ac:dyDescent="0.2">
      <c r="A2687" s="72">
        <v>39471</v>
      </c>
      <c r="B2687" s="73">
        <v>11004.28</v>
      </c>
    </row>
    <row r="2688" spans="1:2" x14ac:dyDescent="0.2">
      <c r="A2688" s="72">
        <v>39472</v>
      </c>
      <c r="B2688" s="73">
        <v>11121.13</v>
      </c>
    </row>
    <row r="2689" spans="1:2" x14ac:dyDescent="0.2">
      <c r="A2689" s="72">
        <v>39475</v>
      </c>
      <c r="B2689" s="73">
        <v>11088.32</v>
      </c>
    </row>
    <row r="2690" spans="1:2" x14ac:dyDescent="0.2">
      <c r="A2690" s="72">
        <v>39476</v>
      </c>
      <c r="B2690" s="73">
        <v>11359.42</v>
      </c>
    </row>
    <row r="2691" spans="1:2" x14ac:dyDescent="0.2">
      <c r="A2691" s="72">
        <v>39477</v>
      </c>
      <c r="B2691" s="73">
        <v>11235.33</v>
      </c>
    </row>
    <row r="2692" spans="1:2" x14ac:dyDescent="0.2">
      <c r="A2692" s="72">
        <v>39478</v>
      </c>
      <c r="B2692" s="73">
        <v>11163.91</v>
      </c>
    </row>
    <row r="2693" spans="1:2" x14ac:dyDescent="0.2">
      <c r="A2693" s="72">
        <v>39479</v>
      </c>
      <c r="B2693" s="73">
        <v>11354.4</v>
      </c>
    </row>
    <row r="2694" spans="1:2" x14ac:dyDescent="0.2">
      <c r="A2694" s="72">
        <v>39482</v>
      </c>
      <c r="B2694" s="73">
        <v>11477.77</v>
      </c>
    </row>
    <row r="2695" spans="1:2" x14ac:dyDescent="0.2">
      <c r="A2695" s="72">
        <v>39483</v>
      </c>
      <c r="B2695" s="73">
        <v>11078.21</v>
      </c>
    </row>
    <row r="2696" spans="1:2" x14ac:dyDescent="0.2">
      <c r="A2696" s="72">
        <v>39484</v>
      </c>
      <c r="B2696" s="73">
        <v>11206.81</v>
      </c>
    </row>
    <row r="2697" spans="1:2" x14ac:dyDescent="0.2">
      <c r="A2697" s="72">
        <v>39485</v>
      </c>
      <c r="B2697" s="73">
        <v>11138.69</v>
      </c>
    </row>
    <row r="2698" spans="1:2" x14ac:dyDescent="0.2">
      <c r="A2698" s="72">
        <v>39486</v>
      </c>
      <c r="B2698" s="73">
        <v>11205.41</v>
      </c>
    </row>
    <row r="2699" spans="1:2" x14ac:dyDescent="0.2">
      <c r="A2699" s="72">
        <v>39489</v>
      </c>
      <c r="B2699" s="73">
        <v>11084.55</v>
      </c>
    </row>
    <row r="2700" spans="1:2" x14ac:dyDescent="0.2">
      <c r="A2700" s="72">
        <v>39490</v>
      </c>
      <c r="B2700" s="73">
        <v>11261.82</v>
      </c>
    </row>
    <row r="2701" spans="1:2" x14ac:dyDescent="0.2">
      <c r="A2701" s="72">
        <v>39491</v>
      </c>
      <c r="B2701" s="73">
        <v>11321.31</v>
      </c>
    </row>
    <row r="2702" spans="1:2" x14ac:dyDescent="0.2">
      <c r="A2702" s="72">
        <v>39492</v>
      </c>
      <c r="B2702" s="73">
        <v>11368.37</v>
      </c>
    </row>
    <row r="2703" spans="1:2" x14ac:dyDescent="0.2">
      <c r="A2703" s="72">
        <v>39493</v>
      </c>
      <c r="B2703" s="73">
        <v>11282.34</v>
      </c>
    </row>
    <row r="2704" spans="1:2" x14ac:dyDescent="0.2">
      <c r="A2704" s="72">
        <v>39496</v>
      </c>
      <c r="B2704" s="73">
        <v>11313.16</v>
      </c>
    </row>
    <row r="2705" spans="1:2" x14ac:dyDescent="0.2">
      <c r="A2705" s="72">
        <v>39497</v>
      </c>
      <c r="B2705" s="73">
        <v>11300.43</v>
      </c>
    </row>
    <row r="2706" spans="1:2" x14ac:dyDescent="0.2">
      <c r="A2706" s="72">
        <v>39498</v>
      </c>
      <c r="B2706" s="73">
        <v>11182.46</v>
      </c>
    </row>
    <row r="2707" spans="1:2" x14ac:dyDescent="0.2">
      <c r="A2707" s="72">
        <v>39499</v>
      </c>
      <c r="B2707" s="73">
        <v>11154.07</v>
      </c>
    </row>
    <row r="2708" spans="1:2" x14ac:dyDescent="0.2">
      <c r="A2708" s="72">
        <v>39500</v>
      </c>
      <c r="B2708" s="73">
        <v>10999.09</v>
      </c>
    </row>
    <row r="2709" spans="1:2" x14ac:dyDescent="0.2">
      <c r="A2709" s="72">
        <v>39503</v>
      </c>
      <c r="B2709" s="73">
        <v>11077.1</v>
      </c>
    </row>
    <row r="2710" spans="1:2" x14ac:dyDescent="0.2">
      <c r="A2710" s="72">
        <v>39504</v>
      </c>
      <c r="B2710" s="73">
        <v>11169.29</v>
      </c>
    </row>
    <row r="2711" spans="1:2" x14ac:dyDescent="0.2">
      <c r="A2711" s="72">
        <v>39505</v>
      </c>
      <c r="B2711" s="73">
        <v>11123.51</v>
      </c>
    </row>
    <row r="2712" spans="1:2" x14ac:dyDescent="0.2">
      <c r="A2712" s="72">
        <v>39506</v>
      </c>
      <c r="B2712" s="73">
        <v>10968.27</v>
      </c>
    </row>
    <row r="2713" spans="1:2" x14ac:dyDescent="0.2">
      <c r="A2713" s="72">
        <v>39507</v>
      </c>
      <c r="B2713" s="73">
        <v>10952.58</v>
      </c>
    </row>
    <row r="2714" spans="1:2" x14ac:dyDescent="0.2">
      <c r="A2714" s="72">
        <v>39511</v>
      </c>
      <c r="B2714" s="73">
        <v>10639.47</v>
      </c>
    </row>
    <row r="2715" spans="1:2" x14ac:dyDescent="0.2">
      <c r="A2715" s="72">
        <v>39512</v>
      </c>
      <c r="B2715" s="73">
        <v>10782.35</v>
      </c>
    </row>
    <row r="2716" spans="1:2" x14ac:dyDescent="0.2">
      <c r="A2716" s="72">
        <v>39513</v>
      </c>
      <c r="B2716" s="73">
        <v>10756.89</v>
      </c>
    </row>
    <row r="2717" spans="1:2" x14ac:dyDescent="0.2">
      <c r="A2717" s="72">
        <v>39514</v>
      </c>
      <c r="B2717" s="73">
        <v>10711.28</v>
      </c>
    </row>
    <row r="2718" spans="1:2" x14ac:dyDescent="0.2">
      <c r="A2718" s="72">
        <v>39517</v>
      </c>
      <c r="B2718" s="73">
        <v>10511.63</v>
      </c>
    </row>
    <row r="2719" spans="1:2" x14ac:dyDescent="0.2">
      <c r="A2719" s="72">
        <v>39518</v>
      </c>
      <c r="B2719" s="73">
        <v>10507.69</v>
      </c>
    </row>
    <row r="2720" spans="1:2" x14ac:dyDescent="0.2">
      <c r="A2720" s="72">
        <v>39519</v>
      </c>
      <c r="B2720" s="73">
        <v>10496.77</v>
      </c>
    </row>
    <row r="2721" spans="1:2" x14ac:dyDescent="0.2">
      <c r="A2721" s="72">
        <v>39520</v>
      </c>
      <c r="B2721" s="73">
        <v>10264.129999999999</v>
      </c>
    </row>
    <row r="2722" spans="1:2" x14ac:dyDescent="0.2">
      <c r="A2722" s="72">
        <v>39521</v>
      </c>
      <c r="B2722" s="73">
        <v>10169.25</v>
      </c>
    </row>
    <row r="2723" spans="1:2" x14ac:dyDescent="0.2">
      <c r="A2723" s="72">
        <v>39525</v>
      </c>
      <c r="B2723" s="73">
        <v>10066.530000000001</v>
      </c>
    </row>
    <row r="2724" spans="1:2" x14ac:dyDescent="0.2">
      <c r="A2724" s="72">
        <v>39526</v>
      </c>
      <c r="B2724" s="73">
        <v>10059.91</v>
      </c>
    </row>
    <row r="2725" spans="1:2" x14ac:dyDescent="0.2">
      <c r="A2725" s="72">
        <v>39527</v>
      </c>
      <c r="B2725" s="73">
        <v>10049.26</v>
      </c>
    </row>
    <row r="2726" spans="1:2" x14ac:dyDescent="0.2">
      <c r="A2726" s="72">
        <v>39532</v>
      </c>
      <c r="B2726" s="73">
        <v>10427.370000000001</v>
      </c>
    </row>
    <row r="2727" spans="1:2" x14ac:dyDescent="0.2">
      <c r="A2727" s="72">
        <v>39533</v>
      </c>
      <c r="B2727" s="73">
        <v>10410.11</v>
      </c>
    </row>
    <row r="2728" spans="1:2" x14ac:dyDescent="0.2">
      <c r="A2728" s="72">
        <v>39534</v>
      </c>
      <c r="B2728" s="73">
        <v>10466.01</v>
      </c>
    </row>
    <row r="2729" spans="1:2" x14ac:dyDescent="0.2">
      <c r="A2729" s="72">
        <v>39535</v>
      </c>
      <c r="B2729" s="73">
        <v>10546.07</v>
      </c>
    </row>
    <row r="2730" spans="1:2" x14ac:dyDescent="0.2">
      <c r="A2730" s="72">
        <v>39538</v>
      </c>
      <c r="B2730" s="73">
        <v>10495.94</v>
      </c>
    </row>
    <row r="2731" spans="1:2" x14ac:dyDescent="0.2">
      <c r="A2731" s="72">
        <v>39539</v>
      </c>
      <c r="B2731" s="73">
        <v>10669.84</v>
      </c>
    </row>
    <row r="2732" spans="1:2" x14ac:dyDescent="0.2">
      <c r="A2732" s="72">
        <v>39540</v>
      </c>
      <c r="B2732" s="73">
        <v>10871.57</v>
      </c>
    </row>
    <row r="2733" spans="1:2" x14ac:dyDescent="0.2">
      <c r="A2733" s="72">
        <v>39541</v>
      </c>
      <c r="B2733" s="73">
        <v>10897.67</v>
      </c>
    </row>
    <row r="2734" spans="1:2" x14ac:dyDescent="0.2">
      <c r="A2734" s="72">
        <v>39542</v>
      </c>
      <c r="B2734" s="73">
        <v>10848.73</v>
      </c>
    </row>
    <row r="2735" spans="1:2" x14ac:dyDescent="0.2">
      <c r="A2735" s="72">
        <v>39545</v>
      </c>
      <c r="B2735" s="73">
        <v>10984.98</v>
      </c>
    </row>
    <row r="2736" spans="1:2" x14ac:dyDescent="0.2">
      <c r="A2736" s="72">
        <v>39546</v>
      </c>
      <c r="B2736" s="73">
        <v>10986.32</v>
      </c>
    </row>
    <row r="2737" spans="1:2" x14ac:dyDescent="0.2">
      <c r="A2737" s="72">
        <v>39547</v>
      </c>
      <c r="B2737" s="73">
        <v>11010.61</v>
      </c>
    </row>
    <row r="2738" spans="1:2" x14ac:dyDescent="0.2">
      <c r="A2738" s="72">
        <v>39548</v>
      </c>
      <c r="B2738" s="73">
        <v>11009.93</v>
      </c>
    </row>
    <row r="2739" spans="1:2" x14ac:dyDescent="0.2">
      <c r="A2739" s="72">
        <v>39549</v>
      </c>
      <c r="B2739" s="73">
        <v>10977.13</v>
      </c>
    </row>
    <row r="2740" spans="1:2" x14ac:dyDescent="0.2">
      <c r="A2740" s="72">
        <v>39552</v>
      </c>
      <c r="B2740" s="73">
        <v>10919.21</v>
      </c>
    </row>
    <row r="2741" spans="1:2" x14ac:dyDescent="0.2">
      <c r="A2741" s="72">
        <v>39553</v>
      </c>
      <c r="B2741" s="73">
        <v>11037.3</v>
      </c>
    </row>
    <row r="2742" spans="1:2" x14ac:dyDescent="0.2">
      <c r="A2742" s="72">
        <v>39554</v>
      </c>
      <c r="B2742" s="73">
        <v>11104.67</v>
      </c>
    </row>
    <row r="2743" spans="1:2" x14ac:dyDescent="0.2">
      <c r="A2743" s="72">
        <v>39555</v>
      </c>
      <c r="B2743" s="73">
        <v>11078.27</v>
      </c>
    </row>
    <row r="2744" spans="1:2" x14ac:dyDescent="0.2">
      <c r="A2744" s="72">
        <v>39556</v>
      </c>
      <c r="B2744" s="73">
        <v>11183.68</v>
      </c>
    </row>
    <row r="2745" spans="1:2" x14ac:dyDescent="0.2">
      <c r="A2745" s="72">
        <v>39559</v>
      </c>
      <c r="B2745" s="73">
        <v>11119.7</v>
      </c>
    </row>
    <row r="2746" spans="1:2" x14ac:dyDescent="0.2">
      <c r="A2746" s="72">
        <v>39560</v>
      </c>
      <c r="B2746" s="73">
        <v>11128.6</v>
      </c>
    </row>
    <row r="2747" spans="1:2" x14ac:dyDescent="0.2">
      <c r="A2747" s="72">
        <v>39561</v>
      </c>
      <c r="B2747" s="73">
        <v>11038.05</v>
      </c>
    </row>
    <row r="2748" spans="1:2" x14ac:dyDescent="0.2">
      <c r="A2748" s="72">
        <v>39562</v>
      </c>
      <c r="B2748" s="73">
        <v>10998.2</v>
      </c>
    </row>
    <row r="2749" spans="1:2" x14ac:dyDescent="0.2">
      <c r="A2749" s="72">
        <v>39563</v>
      </c>
      <c r="B2749" s="73">
        <v>11085.99</v>
      </c>
    </row>
    <row r="2750" spans="1:2" x14ac:dyDescent="0.2">
      <c r="A2750" s="72">
        <v>39566</v>
      </c>
      <c r="B2750" s="73">
        <v>11115.93</v>
      </c>
    </row>
    <row r="2751" spans="1:2" x14ac:dyDescent="0.2">
      <c r="A2751" s="72">
        <v>39567</v>
      </c>
      <c r="B2751" s="73">
        <v>10976.3</v>
      </c>
    </row>
    <row r="2752" spans="1:2" x14ac:dyDescent="0.2">
      <c r="A2752" s="72">
        <v>39568</v>
      </c>
      <c r="B2752" s="73">
        <v>10917.37</v>
      </c>
    </row>
    <row r="2753" spans="1:2" x14ac:dyDescent="0.2">
      <c r="A2753" s="72">
        <v>39570</v>
      </c>
      <c r="B2753" s="73">
        <v>11101.18</v>
      </c>
    </row>
    <row r="2754" spans="1:2" x14ac:dyDescent="0.2">
      <c r="A2754" s="72">
        <v>39573</v>
      </c>
      <c r="B2754" s="73">
        <v>11012.6</v>
      </c>
    </row>
    <row r="2755" spans="1:2" x14ac:dyDescent="0.2">
      <c r="A2755" s="72">
        <v>39574</v>
      </c>
      <c r="B2755" s="73">
        <v>11148.43</v>
      </c>
    </row>
    <row r="2756" spans="1:2" x14ac:dyDescent="0.2">
      <c r="A2756" s="72">
        <v>39575</v>
      </c>
      <c r="B2756" s="73">
        <v>11294.07</v>
      </c>
    </row>
    <row r="2757" spans="1:2" x14ac:dyDescent="0.2">
      <c r="A2757" s="72">
        <v>39576</v>
      </c>
      <c r="B2757" s="73">
        <v>11247.38</v>
      </c>
    </row>
    <row r="2758" spans="1:2" x14ac:dyDescent="0.2">
      <c r="A2758" s="72">
        <v>39577</v>
      </c>
      <c r="B2758" s="73">
        <v>11177.26</v>
      </c>
    </row>
    <row r="2759" spans="1:2" x14ac:dyDescent="0.2">
      <c r="A2759" s="72">
        <v>39580</v>
      </c>
      <c r="B2759" s="73">
        <v>11120.49</v>
      </c>
    </row>
    <row r="2760" spans="1:2" x14ac:dyDescent="0.2">
      <c r="A2760" s="72">
        <v>39581</v>
      </c>
      <c r="B2760" s="73">
        <v>11142.21</v>
      </c>
    </row>
    <row r="2761" spans="1:2" x14ac:dyDescent="0.2">
      <c r="A2761" s="72">
        <v>39582</v>
      </c>
      <c r="B2761" s="73">
        <v>11135.23</v>
      </c>
    </row>
    <row r="2762" spans="1:2" x14ac:dyDescent="0.2">
      <c r="A2762" s="72">
        <v>39583</v>
      </c>
      <c r="B2762" s="73">
        <v>11020.04</v>
      </c>
    </row>
    <row r="2763" spans="1:2" x14ac:dyDescent="0.2">
      <c r="A2763" s="72">
        <v>39584</v>
      </c>
      <c r="B2763" s="73">
        <v>11004.93</v>
      </c>
    </row>
    <row r="2764" spans="1:2" x14ac:dyDescent="0.2">
      <c r="A2764" s="72">
        <v>39587</v>
      </c>
      <c r="B2764" s="73">
        <v>11032.37</v>
      </c>
    </row>
    <row r="2765" spans="1:2" x14ac:dyDescent="0.2">
      <c r="A2765" s="72">
        <v>39588</v>
      </c>
      <c r="B2765" s="73">
        <v>10906.19</v>
      </c>
    </row>
    <row r="2766" spans="1:2" x14ac:dyDescent="0.2">
      <c r="A2766" s="72">
        <v>39589</v>
      </c>
      <c r="B2766" s="73">
        <v>10901.69</v>
      </c>
    </row>
    <row r="2767" spans="1:2" x14ac:dyDescent="0.2">
      <c r="A2767" s="72">
        <v>39590</v>
      </c>
      <c r="B2767" s="73">
        <v>10907.43</v>
      </c>
    </row>
    <row r="2768" spans="1:2" x14ac:dyDescent="0.2">
      <c r="A2768" s="72">
        <v>39591</v>
      </c>
      <c r="B2768" s="73">
        <v>10809.99</v>
      </c>
    </row>
    <row r="2769" spans="1:2" x14ac:dyDescent="0.2">
      <c r="A2769" s="72">
        <v>39594</v>
      </c>
      <c r="B2769" s="73">
        <v>10743.88</v>
      </c>
    </row>
    <row r="2770" spans="1:2" x14ac:dyDescent="0.2">
      <c r="A2770" s="72">
        <v>39595</v>
      </c>
      <c r="B2770" s="73">
        <v>10666.48</v>
      </c>
    </row>
    <row r="2771" spans="1:2" x14ac:dyDescent="0.2">
      <c r="A2771" s="72">
        <v>39596</v>
      </c>
      <c r="B2771" s="73">
        <v>10641.17</v>
      </c>
    </row>
    <row r="2772" spans="1:2" x14ac:dyDescent="0.2">
      <c r="A2772" s="72">
        <v>39597</v>
      </c>
      <c r="B2772" s="73">
        <v>10590.97</v>
      </c>
    </row>
    <row r="2773" spans="1:2" x14ac:dyDescent="0.2">
      <c r="A2773" s="72">
        <v>39598</v>
      </c>
      <c r="B2773" s="73">
        <v>10597.88</v>
      </c>
    </row>
    <row r="2774" spans="1:2" x14ac:dyDescent="0.2">
      <c r="A2774" s="72">
        <v>39601</v>
      </c>
      <c r="B2774" s="73">
        <v>10529.91</v>
      </c>
    </row>
    <row r="2775" spans="1:2" x14ac:dyDescent="0.2">
      <c r="A2775" s="72">
        <v>39602</v>
      </c>
      <c r="B2775" s="73">
        <v>10539.24</v>
      </c>
    </row>
    <row r="2776" spans="1:2" x14ac:dyDescent="0.2">
      <c r="A2776" s="72">
        <v>39603</v>
      </c>
      <c r="B2776" s="73">
        <v>10390.540000000001</v>
      </c>
    </row>
    <row r="2777" spans="1:2" x14ac:dyDescent="0.2">
      <c r="A2777" s="72">
        <v>39604</v>
      </c>
      <c r="B2777" s="73">
        <v>10405.06</v>
      </c>
    </row>
    <row r="2778" spans="1:2" x14ac:dyDescent="0.2">
      <c r="A2778" s="72">
        <v>39605</v>
      </c>
      <c r="B2778" s="73">
        <v>10278.32</v>
      </c>
    </row>
    <row r="2779" spans="1:2" x14ac:dyDescent="0.2">
      <c r="A2779" s="72">
        <v>39608</v>
      </c>
      <c r="B2779" s="73">
        <v>10211.120000000001</v>
      </c>
    </row>
    <row r="2780" spans="1:2" x14ac:dyDescent="0.2">
      <c r="A2780" s="72">
        <v>39609</v>
      </c>
      <c r="B2780" s="73">
        <v>10202.84</v>
      </c>
    </row>
    <row r="2781" spans="1:2" x14ac:dyDescent="0.2">
      <c r="A2781" s="72">
        <v>39610</v>
      </c>
      <c r="B2781" s="73">
        <v>10088.33</v>
      </c>
    </row>
    <row r="2782" spans="1:2" x14ac:dyDescent="0.2">
      <c r="A2782" s="72">
        <v>39611</v>
      </c>
      <c r="B2782" s="73">
        <v>10174.11</v>
      </c>
    </row>
    <row r="2783" spans="1:2" x14ac:dyDescent="0.2">
      <c r="A2783" s="72">
        <v>39612</v>
      </c>
      <c r="B2783" s="73">
        <v>10155.89</v>
      </c>
    </row>
    <row r="2784" spans="1:2" x14ac:dyDescent="0.2">
      <c r="A2784" s="72">
        <v>39615</v>
      </c>
      <c r="B2784" s="73">
        <v>10158.65</v>
      </c>
    </row>
    <row r="2785" spans="1:2" x14ac:dyDescent="0.2">
      <c r="A2785" s="72">
        <v>39616</v>
      </c>
      <c r="B2785" s="73">
        <v>10205.870000000001</v>
      </c>
    </row>
    <row r="2786" spans="1:2" x14ac:dyDescent="0.2">
      <c r="A2786" s="72">
        <v>39617</v>
      </c>
      <c r="B2786" s="73">
        <v>10088.709999999999</v>
      </c>
    </row>
    <row r="2787" spans="1:2" x14ac:dyDescent="0.2">
      <c r="A2787" s="72">
        <v>39618</v>
      </c>
      <c r="B2787" s="73">
        <v>9847.92</v>
      </c>
    </row>
    <row r="2788" spans="1:2" x14ac:dyDescent="0.2">
      <c r="A2788" s="72">
        <v>39619</v>
      </c>
      <c r="B2788" s="73">
        <v>9657.83</v>
      </c>
    </row>
    <row r="2789" spans="1:2" x14ac:dyDescent="0.2">
      <c r="A2789" s="72">
        <v>39622</v>
      </c>
      <c r="B2789" s="73">
        <v>9583.51</v>
      </c>
    </row>
    <row r="2790" spans="1:2" x14ac:dyDescent="0.2">
      <c r="A2790" s="72">
        <v>39623</v>
      </c>
      <c r="B2790" s="73">
        <v>9344.09</v>
      </c>
    </row>
    <row r="2791" spans="1:2" x14ac:dyDescent="0.2">
      <c r="A2791" s="72">
        <v>39624</v>
      </c>
      <c r="B2791" s="73">
        <v>9496.3799999999992</v>
      </c>
    </row>
    <row r="2792" spans="1:2" x14ac:dyDescent="0.2">
      <c r="A2792" s="72">
        <v>39625</v>
      </c>
      <c r="B2792" s="73">
        <v>9230.31</v>
      </c>
    </row>
    <row r="2793" spans="1:2" x14ac:dyDescent="0.2">
      <c r="A2793" s="72">
        <v>39626</v>
      </c>
      <c r="B2793" s="73">
        <v>9004.24</v>
      </c>
    </row>
    <row r="2794" spans="1:2" x14ac:dyDescent="0.2">
      <c r="A2794" s="72">
        <v>39629</v>
      </c>
      <c r="B2794" s="73">
        <v>8904.14</v>
      </c>
    </row>
    <row r="2795" spans="1:2" x14ac:dyDescent="0.2">
      <c r="A2795" s="72">
        <v>39630</v>
      </c>
      <c r="B2795" s="73">
        <v>8486.91</v>
      </c>
    </row>
    <row r="2796" spans="1:2" x14ac:dyDescent="0.2">
      <c r="A2796" s="72">
        <v>39631</v>
      </c>
      <c r="B2796" s="73">
        <v>8721.85</v>
      </c>
    </row>
    <row r="2797" spans="1:2" x14ac:dyDescent="0.2">
      <c r="A2797" s="72">
        <v>39632</v>
      </c>
      <c r="B2797" s="73">
        <v>8694.85</v>
      </c>
    </row>
    <row r="2798" spans="1:2" x14ac:dyDescent="0.2">
      <c r="A2798" s="72">
        <v>39633</v>
      </c>
      <c r="B2798" s="73">
        <v>8553.7000000000007</v>
      </c>
    </row>
    <row r="2799" spans="1:2" x14ac:dyDescent="0.2">
      <c r="A2799" s="72">
        <v>39636</v>
      </c>
      <c r="B2799" s="73">
        <v>8697.0400000000009</v>
      </c>
    </row>
    <row r="2800" spans="1:2" x14ac:dyDescent="0.2">
      <c r="A2800" s="72">
        <v>39637</v>
      </c>
      <c r="B2800" s="73">
        <v>8689.33</v>
      </c>
    </row>
    <row r="2801" spans="1:2" x14ac:dyDescent="0.2">
      <c r="A2801" s="72">
        <v>39638</v>
      </c>
      <c r="B2801" s="73">
        <v>8851.7099999999991</v>
      </c>
    </row>
    <row r="2802" spans="1:2" x14ac:dyDescent="0.2">
      <c r="A2802" s="72">
        <v>39639</v>
      </c>
      <c r="B2802" s="73">
        <v>8678.1</v>
      </c>
    </row>
    <row r="2803" spans="1:2" x14ac:dyDescent="0.2">
      <c r="A2803" s="72">
        <v>39640</v>
      </c>
      <c r="B2803" s="73">
        <v>8456.7000000000007</v>
      </c>
    </row>
    <row r="2804" spans="1:2" x14ac:dyDescent="0.2">
      <c r="A2804" s="72">
        <v>39643</v>
      </c>
      <c r="B2804" s="73">
        <v>8325.44</v>
      </c>
    </row>
    <row r="2805" spans="1:2" x14ac:dyDescent="0.2">
      <c r="A2805" s="72">
        <v>39644</v>
      </c>
      <c r="B2805" s="73">
        <v>8011.54</v>
      </c>
    </row>
    <row r="2806" spans="1:2" x14ac:dyDescent="0.2">
      <c r="A2806" s="72">
        <v>39645</v>
      </c>
      <c r="B2806" s="73">
        <v>8124.26</v>
      </c>
    </row>
    <row r="2807" spans="1:2" x14ac:dyDescent="0.2">
      <c r="A2807" s="72">
        <v>39646</v>
      </c>
      <c r="B2807" s="73">
        <v>8408.8799999999992</v>
      </c>
    </row>
    <row r="2808" spans="1:2" x14ac:dyDescent="0.2">
      <c r="A2808" s="72">
        <v>39647</v>
      </c>
      <c r="B2808" s="73">
        <v>8674.27</v>
      </c>
    </row>
    <row r="2809" spans="1:2" x14ac:dyDescent="0.2">
      <c r="A2809" s="72">
        <v>39650</v>
      </c>
      <c r="B2809" s="73">
        <v>8815.73</v>
      </c>
    </row>
    <row r="2810" spans="1:2" x14ac:dyDescent="0.2">
      <c r="A2810" s="72">
        <v>39651</v>
      </c>
      <c r="B2810" s="73">
        <v>8663.99</v>
      </c>
    </row>
    <row r="2811" spans="1:2" x14ac:dyDescent="0.2">
      <c r="A2811" s="72">
        <v>39652</v>
      </c>
      <c r="B2811" s="73">
        <v>8777.31</v>
      </c>
    </row>
    <row r="2812" spans="1:2" x14ac:dyDescent="0.2">
      <c r="A2812" s="72">
        <v>39653</v>
      </c>
      <c r="B2812" s="73">
        <v>8644.4599999999991</v>
      </c>
    </row>
    <row r="2813" spans="1:2" x14ac:dyDescent="0.2">
      <c r="A2813" s="72">
        <v>39654</v>
      </c>
      <c r="B2813" s="73">
        <v>8613.1200000000008</v>
      </c>
    </row>
    <row r="2814" spans="1:2" x14ac:dyDescent="0.2">
      <c r="A2814" s="72">
        <v>39657</v>
      </c>
      <c r="B2814" s="73">
        <v>8496.49</v>
      </c>
    </row>
    <row r="2815" spans="1:2" x14ac:dyDescent="0.2">
      <c r="A2815" s="72">
        <v>39658</v>
      </c>
      <c r="B2815" s="73">
        <v>8407.5499999999993</v>
      </c>
    </row>
    <row r="2816" spans="1:2" x14ac:dyDescent="0.2">
      <c r="A2816" s="72">
        <v>39659</v>
      </c>
      <c r="B2816" s="73">
        <v>8460.89</v>
      </c>
    </row>
    <row r="2817" spans="1:2" x14ac:dyDescent="0.2">
      <c r="A2817" s="72">
        <v>39660</v>
      </c>
      <c r="B2817" s="73">
        <v>8496.58</v>
      </c>
    </row>
    <row r="2818" spans="1:2" x14ac:dyDescent="0.2">
      <c r="A2818" s="72">
        <v>39661</v>
      </c>
      <c r="B2818" s="73">
        <v>8384.85</v>
      </c>
    </row>
    <row r="2819" spans="1:2" x14ac:dyDescent="0.2">
      <c r="A2819" s="72">
        <v>39664</v>
      </c>
      <c r="B2819" s="73">
        <v>8290.89</v>
      </c>
    </row>
    <row r="2820" spans="1:2" x14ac:dyDescent="0.2">
      <c r="A2820" s="72">
        <v>39665</v>
      </c>
      <c r="B2820" s="73">
        <v>8293.77</v>
      </c>
    </row>
    <row r="2821" spans="1:2" x14ac:dyDescent="0.2">
      <c r="A2821" s="72">
        <v>39666</v>
      </c>
      <c r="B2821" s="73">
        <v>8185.33</v>
      </c>
    </row>
    <row r="2822" spans="1:2" x14ac:dyDescent="0.2">
      <c r="A2822" s="72">
        <v>39667</v>
      </c>
      <c r="B2822" s="73">
        <v>8343.01</v>
      </c>
    </row>
    <row r="2823" spans="1:2" x14ac:dyDescent="0.2">
      <c r="A2823" s="72">
        <v>39668</v>
      </c>
      <c r="B2823" s="73">
        <v>8364.83</v>
      </c>
    </row>
    <row r="2824" spans="1:2" x14ac:dyDescent="0.2">
      <c r="A2824" s="72">
        <v>39671</v>
      </c>
      <c r="B2824" s="73">
        <v>8573.07</v>
      </c>
    </row>
    <row r="2825" spans="1:2" x14ac:dyDescent="0.2">
      <c r="A2825" s="72">
        <v>39672</v>
      </c>
      <c r="B2825" s="73">
        <v>8639.92</v>
      </c>
    </row>
    <row r="2826" spans="1:2" x14ac:dyDescent="0.2">
      <c r="A2826" s="72">
        <v>39673</v>
      </c>
      <c r="B2826" s="73">
        <v>8506.49</v>
      </c>
    </row>
    <row r="2827" spans="1:2" x14ac:dyDescent="0.2">
      <c r="A2827" s="72">
        <v>39674</v>
      </c>
      <c r="B2827" s="73">
        <v>8561.9599999999991</v>
      </c>
    </row>
    <row r="2828" spans="1:2" x14ac:dyDescent="0.2">
      <c r="A2828" s="72">
        <v>39675</v>
      </c>
      <c r="B2828" s="73">
        <v>8584.5300000000007</v>
      </c>
    </row>
    <row r="2829" spans="1:2" x14ac:dyDescent="0.2">
      <c r="A2829" s="72">
        <v>39678</v>
      </c>
      <c r="B2829" s="73">
        <v>8538.0400000000009</v>
      </c>
    </row>
    <row r="2830" spans="1:2" x14ac:dyDescent="0.2">
      <c r="A2830" s="72">
        <v>39679</v>
      </c>
      <c r="B2830" s="73">
        <v>8349.07</v>
      </c>
    </row>
    <row r="2831" spans="1:2" x14ac:dyDescent="0.2">
      <c r="A2831" s="72">
        <v>39680</v>
      </c>
      <c r="B2831" s="73">
        <v>8386.64</v>
      </c>
    </row>
    <row r="2832" spans="1:2" x14ac:dyDescent="0.2">
      <c r="A2832" s="72">
        <v>39681</v>
      </c>
      <c r="B2832" s="73">
        <v>8360.44</v>
      </c>
    </row>
    <row r="2833" spans="1:2" x14ac:dyDescent="0.2">
      <c r="A2833" s="72">
        <v>39682</v>
      </c>
      <c r="B2833" s="73">
        <v>8499.2000000000007</v>
      </c>
    </row>
    <row r="2834" spans="1:2" x14ac:dyDescent="0.2">
      <c r="A2834" s="72">
        <v>39685</v>
      </c>
      <c r="B2834" s="73">
        <v>8466.31</v>
      </c>
    </row>
    <row r="2835" spans="1:2" x14ac:dyDescent="0.2">
      <c r="A2835" s="72">
        <v>39686</v>
      </c>
      <c r="B2835" s="73">
        <v>8470.6200000000008</v>
      </c>
    </row>
    <row r="2836" spans="1:2" x14ac:dyDescent="0.2">
      <c r="A2836" s="72">
        <v>39687</v>
      </c>
      <c r="B2836" s="73">
        <v>8459.99</v>
      </c>
    </row>
    <row r="2837" spans="1:2" x14ac:dyDescent="0.2">
      <c r="A2837" s="72">
        <v>39688</v>
      </c>
      <c r="B2837" s="73">
        <v>8555.41</v>
      </c>
    </row>
    <row r="2838" spans="1:2" x14ac:dyDescent="0.2">
      <c r="A2838" s="72">
        <v>39689</v>
      </c>
      <c r="B2838" s="73">
        <v>8600.31</v>
      </c>
    </row>
    <row r="2839" spans="1:2" x14ac:dyDescent="0.2">
      <c r="A2839" s="72">
        <v>39692</v>
      </c>
      <c r="B2839" s="73">
        <v>8625.6200000000008</v>
      </c>
    </row>
    <row r="2840" spans="1:2" x14ac:dyDescent="0.2">
      <c r="A2840" s="72">
        <v>39693</v>
      </c>
      <c r="B2840" s="73">
        <v>8660.41</v>
      </c>
    </row>
    <row r="2841" spans="1:2" x14ac:dyDescent="0.2">
      <c r="A2841" s="72">
        <v>39694</v>
      </c>
      <c r="B2841" s="73">
        <v>8754.1299999999992</v>
      </c>
    </row>
    <row r="2842" spans="1:2" x14ac:dyDescent="0.2">
      <c r="A2842" s="72">
        <v>39695</v>
      </c>
      <c r="B2842" s="73">
        <v>8584.26</v>
      </c>
    </row>
    <row r="2843" spans="1:2" x14ac:dyDescent="0.2">
      <c r="A2843" s="72">
        <v>39696</v>
      </c>
      <c r="B2843" s="73">
        <v>8354.1299999999992</v>
      </c>
    </row>
    <row r="2844" spans="1:2" x14ac:dyDescent="0.2">
      <c r="A2844" s="72">
        <v>39699</v>
      </c>
      <c r="B2844" s="73">
        <v>8592.64</v>
      </c>
    </row>
    <row r="2845" spans="1:2" x14ac:dyDescent="0.2">
      <c r="A2845" s="72">
        <v>39700</v>
      </c>
      <c r="B2845" s="73">
        <v>8430.17</v>
      </c>
    </row>
    <row r="2846" spans="1:2" x14ac:dyDescent="0.2">
      <c r="A2846" s="72">
        <v>39701</v>
      </c>
      <c r="B2846" s="73">
        <v>8287.74</v>
      </c>
    </row>
    <row r="2847" spans="1:2" x14ac:dyDescent="0.2">
      <c r="A2847" s="72">
        <v>39702</v>
      </c>
      <c r="B2847" s="73">
        <v>8242.1</v>
      </c>
    </row>
    <row r="2848" spans="1:2" x14ac:dyDescent="0.2">
      <c r="A2848" s="72">
        <v>39703</v>
      </c>
      <c r="B2848" s="73">
        <v>8356.23</v>
      </c>
    </row>
    <row r="2849" spans="1:2" x14ac:dyDescent="0.2">
      <c r="A2849" s="72">
        <v>39706</v>
      </c>
      <c r="B2849" s="73">
        <v>8096.37</v>
      </c>
    </row>
    <row r="2850" spans="1:2" x14ac:dyDescent="0.2">
      <c r="A2850" s="72">
        <v>39707</v>
      </c>
      <c r="B2850" s="73">
        <v>8103.67</v>
      </c>
    </row>
    <row r="2851" spans="1:2" x14ac:dyDescent="0.2">
      <c r="A2851" s="72">
        <v>39708</v>
      </c>
      <c r="B2851" s="73">
        <v>7951.8</v>
      </c>
    </row>
    <row r="2852" spans="1:2" x14ac:dyDescent="0.2">
      <c r="A2852" s="72">
        <v>39709</v>
      </c>
      <c r="B2852" s="73">
        <v>7698.53</v>
      </c>
    </row>
    <row r="2853" spans="1:2" x14ac:dyDescent="0.2">
      <c r="A2853" s="72">
        <v>39710</v>
      </c>
      <c r="B2853" s="73">
        <v>8316.61</v>
      </c>
    </row>
    <row r="2854" spans="1:2" x14ac:dyDescent="0.2">
      <c r="A2854" s="72">
        <v>39713</v>
      </c>
      <c r="B2854" s="73">
        <v>8320.32</v>
      </c>
    </row>
    <row r="2855" spans="1:2" x14ac:dyDescent="0.2">
      <c r="A2855" s="72">
        <v>39714</v>
      </c>
      <c r="B2855" s="73">
        <v>8190.49</v>
      </c>
    </row>
    <row r="2856" spans="1:2" x14ac:dyDescent="0.2">
      <c r="A2856" s="72">
        <v>39715</v>
      </c>
      <c r="B2856" s="73">
        <v>8178.48</v>
      </c>
    </row>
    <row r="2857" spans="1:2" x14ac:dyDescent="0.2">
      <c r="A2857" s="72">
        <v>39716</v>
      </c>
      <c r="B2857" s="73">
        <v>8235.77</v>
      </c>
    </row>
    <row r="2858" spans="1:2" x14ac:dyDescent="0.2">
      <c r="A2858" s="72">
        <v>39717</v>
      </c>
      <c r="B2858" s="73">
        <v>8190.1</v>
      </c>
    </row>
    <row r="2859" spans="1:2" x14ac:dyDescent="0.2">
      <c r="A2859" s="72">
        <v>39720</v>
      </c>
      <c r="B2859" s="73">
        <v>7885.87</v>
      </c>
    </row>
    <row r="2860" spans="1:2" x14ac:dyDescent="0.2">
      <c r="A2860" s="72">
        <v>39721</v>
      </c>
      <c r="B2860" s="73">
        <v>8033.23</v>
      </c>
    </row>
    <row r="2861" spans="1:2" x14ac:dyDescent="0.2">
      <c r="A2861" s="72">
        <v>39722</v>
      </c>
      <c r="B2861" s="73">
        <v>7999.71</v>
      </c>
    </row>
    <row r="2862" spans="1:2" x14ac:dyDescent="0.2">
      <c r="A2862" s="72">
        <v>39723</v>
      </c>
      <c r="B2862" s="73">
        <v>7832.91</v>
      </c>
    </row>
    <row r="2863" spans="1:2" x14ac:dyDescent="0.2">
      <c r="A2863" s="72">
        <v>39724</v>
      </c>
      <c r="B2863" s="73">
        <v>7715.52</v>
      </c>
    </row>
    <row r="2864" spans="1:2" x14ac:dyDescent="0.2">
      <c r="A2864" s="72">
        <v>39727</v>
      </c>
      <c r="B2864" s="73">
        <v>6954.87</v>
      </c>
    </row>
    <row r="2865" spans="1:2" x14ac:dyDescent="0.2">
      <c r="A2865" s="72">
        <v>39728</v>
      </c>
      <c r="B2865" s="73">
        <v>6870.56</v>
      </c>
    </row>
    <row r="2866" spans="1:2" x14ac:dyDescent="0.2">
      <c r="A2866" s="72">
        <v>39729</v>
      </c>
      <c r="B2866" s="73">
        <v>6620.51</v>
      </c>
    </row>
    <row r="2867" spans="1:2" x14ac:dyDescent="0.2">
      <c r="A2867" s="72">
        <v>39730</v>
      </c>
      <c r="B2867" s="73">
        <v>6677.91</v>
      </c>
    </row>
    <row r="2868" spans="1:2" x14ac:dyDescent="0.2">
      <c r="A2868" s="72">
        <v>39731</v>
      </c>
      <c r="B2868" s="73">
        <v>6281.03</v>
      </c>
    </row>
    <row r="2869" spans="1:2" x14ac:dyDescent="0.2">
      <c r="A2869" s="72">
        <v>39734</v>
      </c>
      <c r="B2869" s="73">
        <v>6921.48</v>
      </c>
    </row>
    <row r="2870" spans="1:2" x14ac:dyDescent="0.2">
      <c r="A2870" s="72">
        <v>39735</v>
      </c>
      <c r="B2870" s="73">
        <v>7229.99</v>
      </c>
    </row>
    <row r="2871" spans="1:2" x14ac:dyDescent="0.2">
      <c r="A2871" s="72">
        <v>39736</v>
      </c>
      <c r="B2871" s="73">
        <v>7008.86</v>
      </c>
    </row>
    <row r="2872" spans="1:2" x14ac:dyDescent="0.2">
      <c r="A2872" s="72">
        <v>39737</v>
      </c>
      <c r="B2872" s="73">
        <v>6652.89</v>
      </c>
    </row>
    <row r="2873" spans="1:2" x14ac:dyDescent="0.2">
      <c r="A2873" s="72">
        <v>39738</v>
      </c>
      <c r="B2873" s="73">
        <v>6689.23</v>
      </c>
    </row>
    <row r="2874" spans="1:2" x14ac:dyDescent="0.2">
      <c r="A2874" s="72">
        <v>39741</v>
      </c>
      <c r="B2874" s="73">
        <v>6824.99</v>
      </c>
    </row>
    <row r="2875" spans="1:2" x14ac:dyDescent="0.2">
      <c r="A2875" s="72">
        <v>39742</v>
      </c>
      <c r="B2875" s="73">
        <v>6706.84</v>
      </c>
    </row>
    <row r="2876" spans="1:2" x14ac:dyDescent="0.2">
      <c r="A2876" s="72">
        <v>39743</v>
      </c>
      <c r="B2876" s="73">
        <v>6400.88</v>
      </c>
    </row>
    <row r="2877" spans="1:2" x14ac:dyDescent="0.2">
      <c r="A2877" s="72">
        <v>39744</v>
      </c>
      <c r="B2877" s="73">
        <v>6322.82</v>
      </c>
    </row>
    <row r="2878" spans="1:2" x14ac:dyDescent="0.2">
      <c r="A2878" s="72">
        <v>39745</v>
      </c>
      <c r="B2878" s="73">
        <v>5966.65</v>
      </c>
    </row>
    <row r="2879" spans="1:2" x14ac:dyDescent="0.2">
      <c r="A2879" s="72">
        <v>39748</v>
      </c>
      <c r="B2879" s="73">
        <v>5801.76</v>
      </c>
    </row>
    <row r="2880" spans="1:2" x14ac:dyDescent="0.2">
      <c r="A2880" s="72">
        <v>39749</v>
      </c>
      <c r="B2880" s="73">
        <v>5813.35</v>
      </c>
    </row>
    <row r="2881" spans="1:2" x14ac:dyDescent="0.2">
      <c r="A2881" s="72">
        <v>39750</v>
      </c>
      <c r="B2881" s="73">
        <v>6227.13</v>
      </c>
    </row>
    <row r="2882" spans="1:2" x14ac:dyDescent="0.2">
      <c r="A2882" s="72">
        <v>39751</v>
      </c>
      <c r="B2882" s="73">
        <v>6254.92</v>
      </c>
    </row>
    <row r="2883" spans="1:2" x14ac:dyDescent="0.2">
      <c r="A2883" s="72">
        <v>39752</v>
      </c>
      <c r="B2883" s="73">
        <v>6360.51</v>
      </c>
    </row>
    <row r="2884" spans="1:2" x14ac:dyDescent="0.2">
      <c r="A2884" s="72">
        <v>39755</v>
      </c>
      <c r="B2884" s="73">
        <v>6574.14</v>
      </c>
    </row>
    <row r="2885" spans="1:2" x14ac:dyDescent="0.2">
      <c r="A2885" s="72">
        <v>39756</v>
      </c>
      <c r="B2885" s="73">
        <v>6972.78</v>
      </c>
    </row>
    <row r="2886" spans="1:2" x14ac:dyDescent="0.2">
      <c r="A2886" s="72">
        <v>39757</v>
      </c>
      <c r="B2886" s="73">
        <v>6824.58</v>
      </c>
    </row>
    <row r="2887" spans="1:2" x14ac:dyDescent="0.2">
      <c r="A2887" s="72">
        <v>39758</v>
      </c>
      <c r="B2887" s="73">
        <v>6544.54</v>
      </c>
    </row>
    <row r="2888" spans="1:2" x14ac:dyDescent="0.2">
      <c r="A2888" s="72">
        <v>39759</v>
      </c>
      <c r="B2888" s="73">
        <v>6668.8</v>
      </c>
    </row>
    <row r="2889" spans="1:2" x14ac:dyDescent="0.2">
      <c r="A2889" s="72">
        <v>39762</v>
      </c>
      <c r="B2889" s="73">
        <v>6690.99</v>
      </c>
    </row>
    <row r="2890" spans="1:2" x14ac:dyDescent="0.2">
      <c r="A2890" s="72">
        <v>39763</v>
      </c>
      <c r="B2890" s="73">
        <v>6603.91</v>
      </c>
    </row>
    <row r="2891" spans="1:2" x14ac:dyDescent="0.2">
      <c r="A2891" s="72">
        <v>39764</v>
      </c>
      <c r="B2891" s="73">
        <v>6510.67</v>
      </c>
    </row>
    <row r="2892" spans="1:2" x14ac:dyDescent="0.2">
      <c r="A2892" s="72">
        <v>39765</v>
      </c>
      <c r="B2892" s="73">
        <v>6527.69</v>
      </c>
    </row>
    <row r="2893" spans="1:2" x14ac:dyDescent="0.2">
      <c r="A2893" s="72">
        <v>39766</v>
      </c>
      <c r="B2893" s="73">
        <v>6573.01</v>
      </c>
    </row>
    <row r="2894" spans="1:2" x14ac:dyDescent="0.2">
      <c r="A2894" s="72">
        <v>39769</v>
      </c>
      <c r="B2894" s="73">
        <v>6478.38</v>
      </c>
    </row>
    <row r="2895" spans="1:2" x14ac:dyDescent="0.2">
      <c r="A2895" s="72">
        <v>39770</v>
      </c>
      <c r="B2895" s="73">
        <v>6482.01</v>
      </c>
    </row>
    <row r="2896" spans="1:2" x14ac:dyDescent="0.2">
      <c r="A2896" s="72">
        <v>39771</v>
      </c>
      <c r="B2896" s="73">
        <v>6272.11</v>
      </c>
    </row>
    <row r="2897" spans="1:2" x14ac:dyDescent="0.2">
      <c r="A2897" s="72">
        <v>39772</v>
      </c>
      <c r="B2897" s="73">
        <v>6028.04</v>
      </c>
    </row>
    <row r="2898" spans="1:2" x14ac:dyDescent="0.2">
      <c r="A2898" s="72">
        <v>39773</v>
      </c>
      <c r="B2898" s="73">
        <v>5852.15</v>
      </c>
    </row>
    <row r="2899" spans="1:2" x14ac:dyDescent="0.2">
      <c r="A2899" s="72">
        <v>39776</v>
      </c>
      <c r="B2899" s="73">
        <v>6108.62</v>
      </c>
    </row>
    <row r="2900" spans="1:2" x14ac:dyDescent="0.2">
      <c r="A2900" s="72">
        <v>39777</v>
      </c>
      <c r="B2900" s="73">
        <v>6121.35</v>
      </c>
    </row>
    <row r="2901" spans="1:2" x14ac:dyDescent="0.2">
      <c r="A2901" s="72">
        <v>39778</v>
      </c>
      <c r="B2901" s="73">
        <v>6135.03</v>
      </c>
    </row>
    <row r="2902" spans="1:2" x14ac:dyDescent="0.2">
      <c r="A2902" s="72">
        <v>39779</v>
      </c>
      <c r="B2902" s="73">
        <v>6231.47</v>
      </c>
    </row>
    <row r="2903" spans="1:2" x14ac:dyDescent="0.2">
      <c r="A2903" s="72">
        <v>39780</v>
      </c>
      <c r="B2903" s="73">
        <v>6300.41</v>
      </c>
    </row>
    <row r="2904" spans="1:2" x14ac:dyDescent="0.2">
      <c r="A2904" s="72">
        <v>39783</v>
      </c>
      <c r="B2904" s="73">
        <v>6212.27</v>
      </c>
    </row>
    <row r="2905" spans="1:2" x14ac:dyDescent="0.2">
      <c r="A2905" s="72">
        <v>39784</v>
      </c>
      <c r="B2905" s="73">
        <v>6170.22</v>
      </c>
    </row>
    <row r="2906" spans="1:2" x14ac:dyDescent="0.2">
      <c r="A2906" s="72">
        <v>39785</v>
      </c>
      <c r="B2906" s="73">
        <v>6243.49</v>
      </c>
    </row>
    <row r="2907" spans="1:2" x14ac:dyDescent="0.2">
      <c r="A2907" s="72">
        <v>39786</v>
      </c>
      <c r="B2907" s="73">
        <v>6259.25</v>
      </c>
    </row>
    <row r="2908" spans="1:2" x14ac:dyDescent="0.2">
      <c r="A2908" s="72">
        <v>39787</v>
      </c>
      <c r="B2908" s="73">
        <v>6021.55</v>
      </c>
    </row>
    <row r="2909" spans="1:2" x14ac:dyDescent="0.2">
      <c r="A2909" s="72">
        <v>39790</v>
      </c>
      <c r="B2909" s="73">
        <v>6174.99</v>
      </c>
    </row>
    <row r="2910" spans="1:2" x14ac:dyDescent="0.2">
      <c r="A2910" s="72">
        <v>39791</v>
      </c>
      <c r="B2910" s="73">
        <v>6227.71</v>
      </c>
    </row>
    <row r="2911" spans="1:2" x14ac:dyDescent="0.2">
      <c r="A2911" s="72">
        <v>39792</v>
      </c>
      <c r="B2911" s="73">
        <v>6194.34</v>
      </c>
    </row>
    <row r="2912" spans="1:2" x14ac:dyDescent="0.2">
      <c r="A2912" s="72">
        <v>39793</v>
      </c>
      <c r="B2912" s="73">
        <v>6178.13</v>
      </c>
    </row>
    <row r="2913" spans="1:2" x14ac:dyDescent="0.2">
      <c r="A2913" s="72">
        <v>39794</v>
      </c>
      <c r="B2913" s="73">
        <v>6100.8</v>
      </c>
    </row>
    <row r="2914" spans="1:2" x14ac:dyDescent="0.2">
      <c r="A2914" s="72">
        <v>39797</v>
      </c>
      <c r="B2914" s="73">
        <v>6137.33</v>
      </c>
    </row>
    <row r="2915" spans="1:2" x14ac:dyDescent="0.2">
      <c r="A2915" s="72">
        <v>39798</v>
      </c>
      <c r="B2915" s="73">
        <v>6160.85</v>
      </c>
    </row>
    <row r="2916" spans="1:2" x14ac:dyDescent="0.2">
      <c r="A2916" s="72">
        <v>39799</v>
      </c>
      <c r="B2916" s="73">
        <v>6245.03</v>
      </c>
    </row>
    <row r="2917" spans="1:2" x14ac:dyDescent="0.2">
      <c r="A2917" s="72">
        <v>39800</v>
      </c>
      <c r="B2917" s="73">
        <v>6274.23</v>
      </c>
    </row>
    <row r="2918" spans="1:2" x14ac:dyDescent="0.2">
      <c r="A2918" s="72">
        <v>39801</v>
      </c>
      <c r="B2918" s="73">
        <v>6211.9</v>
      </c>
    </row>
    <row r="2919" spans="1:2" x14ac:dyDescent="0.2">
      <c r="A2919" s="72">
        <v>39804</v>
      </c>
      <c r="B2919" s="73">
        <v>6208.88</v>
      </c>
    </row>
    <row r="2920" spans="1:2" x14ac:dyDescent="0.2">
      <c r="A2920" s="72">
        <v>39805</v>
      </c>
      <c r="B2920" s="73">
        <v>6217</v>
      </c>
    </row>
    <row r="2921" spans="1:2" x14ac:dyDescent="0.2">
      <c r="A2921" s="72">
        <v>39806</v>
      </c>
      <c r="B2921" s="73">
        <v>6234.24</v>
      </c>
    </row>
    <row r="2922" spans="1:2" x14ac:dyDescent="0.2">
      <c r="A2922" s="72">
        <v>39811</v>
      </c>
      <c r="B2922" s="73">
        <v>6289.73</v>
      </c>
    </row>
    <row r="2923" spans="1:2" x14ac:dyDescent="0.2">
      <c r="A2923" s="72">
        <v>39812</v>
      </c>
      <c r="B2923" s="73">
        <v>6357.78</v>
      </c>
    </row>
    <row r="2924" spans="1:2" x14ac:dyDescent="0.2">
      <c r="A2924" s="72">
        <v>39813</v>
      </c>
      <c r="B2924" s="73">
        <v>6341.34</v>
      </c>
    </row>
    <row r="2925" spans="1:2" x14ac:dyDescent="0.2">
      <c r="A2925" s="72">
        <v>39815</v>
      </c>
      <c r="B2925" s="73">
        <v>6427.51</v>
      </c>
    </row>
    <row r="2926" spans="1:2" x14ac:dyDescent="0.2">
      <c r="A2926" s="72">
        <v>39818</v>
      </c>
      <c r="B2926" s="73">
        <v>6565.13</v>
      </c>
    </row>
    <row r="2927" spans="1:2" x14ac:dyDescent="0.2">
      <c r="A2927" s="72">
        <v>39819</v>
      </c>
      <c r="B2927" s="73">
        <v>6696.88</v>
      </c>
    </row>
    <row r="2928" spans="1:2" x14ac:dyDescent="0.2">
      <c r="A2928" s="72">
        <v>39820</v>
      </c>
      <c r="B2928" s="73">
        <v>6693.47</v>
      </c>
    </row>
    <row r="2929" spans="1:2" x14ac:dyDescent="0.2">
      <c r="A2929" s="72">
        <v>39821</v>
      </c>
      <c r="B2929" s="73">
        <v>6607.36</v>
      </c>
    </row>
    <row r="2930" spans="1:2" x14ac:dyDescent="0.2">
      <c r="A2930" s="72">
        <v>39822</v>
      </c>
      <c r="B2930" s="73">
        <v>6592.21</v>
      </c>
    </row>
    <row r="2931" spans="1:2" x14ac:dyDescent="0.2">
      <c r="A2931" s="72">
        <v>39825</v>
      </c>
      <c r="B2931" s="73">
        <v>6529.68</v>
      </c>
    </row>
    <row r="2932" spans="1:2" x14ac:dyDescent="0.2">
      <c r="A2932" s="72">
        <v>39826</v>
      </c>
      <c r="B2932" s="73">
        <v>6495.24</v>
      </c>
    </row>
    <row r="2933" spans="1:2" x14ac:dyDescent="0.2">
      <c r="A2933" s="72">
        <v>39827</v>
      </c>
      <c r="B2933" s="73">
        <v>6278.14</v>
      </c>
    </row>
    <row r="2934" spans="1:2" x14ac:dyDescent="0.2">
      <c r="A2934" s="72">
        <v>39828</v>
      </c>
      <c r="B2934" s="73">
        <v>6342.27</v>
      </c>
    </row>
    <row r="2935" spans="1:2" x14ac:dyDescent="0.2">
      <c r="A2935" s="72">
        <v>39829</v>
      </c>
      <c r="B2935" s="73">
        <v>6446.08</v>
      </c>
    </row>
    <row r="2936" spans="1:2" x14ac:dyDescent="0.2">
      <c r="A2936" s="72">
        <v>39832</v>
      </c>
      <c r="B2936" s="73">
        <v>6363.1</v>
      </c>
    </row>
    <row r="2937" spans="1:2" x14ac:dyDescent="0.2">
      <c r="A2937" s="72">
        <v>39833</v>
      </c>
      <c r="B2937" s="73">
        <v>6294.31</v>
      </c>
    </row>
    <row r="2938" spans="1:2" x14ac:dyDescent="0.2">
      <c r="A2938" s="72">
        <v>39834</v>
      </c>
      <c r="B2938" s="73">
        <v>6224.03</v>
      </c>
    </row>
    <row r="2939" spans="1:2" x14ac:dyDescent="0.2">
      <c r="A2939" s="72">
        <v>39835</v>
      </c>
      <c r="B2939" s="73">
        <v>6263.83</v>
      </c>
    </row>
    <row r="2940" spans="1:2" x14ac:dyDescent="0.2">
      <c r="A2940" s="72">
        <v>39836</v>
      </c>
      <c r="B2940" s="73">
        <v>6294.2</v>
      </c>
    </row>
    <row r="2941" spans="1:2" x14ac:dyDescent="0.2">
      <c r="A2941" s="72">
        <v>39839</v>
      </c>
      <c r="B2941" s="73">
        <v>6353.41</v>
      </c>
    </row>
    <row r="2942" spans="1:2" x14ac:dyDescent="0.2">
      <c r="A2942" s="72">
        <v>39840</v>
      </c>
      <c r="B2942" s="73">
        <v>6299.82</v>
      </c>
    </row>
    <row r="2943" spans="1:2" x14ac:dyDescent="0.2">
      <c r="A2943" s="72">
        <v>39841</v>
      </c>
      <c r="B2943" s="73">
        <v>6401.76</v>
      </c>
    </row>
    <row r="2944" spans="1:2" x14ac:dyDescent="0.2">
      <c r="A2944" s="72">
        <v>39842</v>
      </c>
      <c r="B2944" s="73">
        <v>6402.96</v>
      </c>
    </row>
    <row r="2945" spans="1:2" x14ac:dyDescent="0.2">
      <c r="A2945" s="72">
        <v>39843</v>
      </c>
      <c r="B2945" s="73">
        <v>6438.19</v>
      </c>
    </row>
    <row r="2946" spans="1:2" x14ac:dyDescent="0.2">
      <c r="A2946" s="72">
        <v>39846</v>
      </c>
      <c r="B2946" s="73">
        <v>6337.79</v>
      </c>
    </row>
    <row r="2947" spans="1:2" x14ac:dyDescent="0.2">
      <c r="A2947" s="72">
        <v>39847</v>
      </c>
      <c r="B2947" s="73">
        <v>6373.98</v>
      </c>
    </row>
    <row r="2948" spans="1:2" x14ac:dyDescent="0.2">
      <c r="A2948" s="72">
        <v>39848</v>
      </c>
      <c r="B2948" s="73">
        <v>6418.98</v>
      </c>
    </row>
    <row r="2949" spans="1:2" x14ac:dyDescent="0.2">
      <c r="A2949" s="72">
        <v>39849</v>
      </c>
      <c r="B2949" s="73">
        <v>6350.7</v>
      </c>
    </row>
    <row r="2950" spans="1:2" x14ac:dyDescent="0.2">
      <c r="A2950" s="72">
        <v>39850</v>
      </c>
      <c r="B2950" s="73">
        <v>6458.74</v>
      </c>
    </row>
    <row r="2951" spans="1:2" x14ac:dyDescent="0.2">
      <c r="A2951" s="72">
        <v>39853</v>
      </c>
      <c r="B2951" s="73">
        <v>6475.07</v>
      </c>
    </row>
    <row r="2952" spans="1:2" x14ac:dyDescent="0.2">
      <c r="A2952" s="72">
        <v>39854</v>
      </c>
      <c r="B2952" s="73">
        <v>6413.08</v>
      </c>
    </row>
    <row r="2953" spans="1:2" x14ac:dyDescent="0.2">
      <c r="A2953" s="72">
        <v>39855</v>
      </c>
      <c r="B2953" s="73">
        <v>6457.49</v>
      </c>
    </row>
    <row r="2954" spans="1:2" x14ac:dyDescent="0.2">
      <c r="A2954" s="72">
        <v>39856</v>
      </c>
      <c r="B2954" s="73">
        <v>6405.49</v>
      </c>
    </row>
    <row r="2955" spans="1:2" x14ac:dyDescent="0.2">
      <c r="A2955" s="72">
        <v>39857</v>
      </c>
      <c r="B2955" s="73">
        <v>6454.14</v>
      </c>
    </row>
    <row r="2956" spans="1:2" x14ac:dyDescent="0.2">
      <c r="A2956" s="72">
        <v>39860</v>
      </c>
      <c r="B2956" s="73">
        <v>6374.65</v>
      </c>
    </row>
    <row r="2957" spans="1:2" x14ac:dyDescent="0.2">
      <c r="A2957" s="72">
        <v>39861</v>
      </c>
      <c r="B2957" s="73">
        <v>6170.89</v>
      </c>
    </row>
    <row r="2958" spans="1:2" x14ac:dyDescent="0.2">
      <c r="A2958" s="72">
        <v>39862</v>
      </c>
      <c r="B2958" s="73">
        <v>6193.69</v>
      </c>
    </row>
    <row r="2959" spans="1:2" x14ac:dyDescent="0.2">
      <c r="A2959" s="72">
        <v>39863</v>
      </c>
      <c r="B2959" s="73">
        <v>6157.21</v>
      </c>
    </row>
    <row r="2960" spans="1:2" x14ac:dyDescent="0.2">
      <c r="A2960" s="72">
        <v>39864</v>
      </c>
      <c r="B2960" s="73">
        <v>6021.44</v>
      </c>
    </row>
    <row r="2961" spans="1:2" x14ac:dyDescent="0.2">
      <c r="A2961" s="72">
        <v>39867</v>
      </c>
      <c r="B2961" s="73">
        <v>6012.45</v>
      </c>
    </row>
    <row r="2962" spans="1:2" x14ac:dyDescent="0.2">
      <c r="A2962" s="72">
        <v>39868</v>
      </c>
      <c r="B2962" s="73">
        <v>5904.22</v>
      </c>
    </row>
    <row r="2963" spans="1:2" x14ac:dyDescent="0.2">
      <c r="A2963" s="72">
        <v>39869</v>
      </c>
      <c r="B2963" s="73">
        <v>5851.18</v>
      </c>
    </row>
    <row r="2964" spans="1:2" x14ac:dyDescent="0.2">
      <c r="A2964" s="72">
        <v>39870</v>
      </c>
      <c r="B2964" s="73">
        <v>5976.4</v>
      </c>
    </row>
    <row r="2965" spans="1:2" x14ac:dyDescent="0.2">
      <c r="A2965" s="72">
        <v>39871</v>
      </c>
      <c r="B2965" s="73">
        <v>6003.75</v>
      </c>
    </row>
    <row r="2966" spans="1:2" x14ac:dyDescent="0.2">
      <c r="A2966" s="72">
        <v>39874</v>
      </c>
      <c r="B2966" s="73">
        <v>5874.24</v>
      </c>
    </row>
    <row r="2967" spans="1:2" x14ac:dyDescent="0.2">
      <c r="A2967" s="72">
        <v>39875</v>
      </c>
      <c r="B2967" s="73">
        <v>5743.09</v>
      </c>
    </row>
    <row r="2968" spans="1:2" x14ac:dyDescent="0.2">
      <c r="A2968" s="72">
        <v>39876</v>
      </c>
      <c r="B2968" s="73">
        <v>5818.94</v>
      </c>
    </row>
    <row r="2969" spans="1:2" x14ac:dyDescent="0.2">
      <c r="A2969" s="72">
        <v>39877</v>
      </c>
      <c r="B2969" s="73">
        <v>5748.94</v>
      </c>
    </row>
    <row r="2970" spans="1:2" x14ac:dyDescent="0.2">
      <c r="A2970" s="72">
        <v>39878</v>
      </c>
      <c r="B2970" s="73">
        <v>5776.36</v>
      </c>
    </row>
    <row r="2971" spans="1:2" x14ac:dyDescent="0.2">
      <c r="A2971" s="72">
        <v>39881</v>
      </c>
      <c r="B2971" s="73">
        <v>5754.71</v>
      </c>
    </row>
    <row r="2972" spans="1:2" x14ac:dyDescent="0.2">
      <c r="A2972" s="72">
        <v>39882</v>
      </c>
      <c r="B2972" s="73">
        <v>5869.73</v>
      </c>
    </row>
    <row r="2973" spans="1:2" x14ac:dyDescent="0.2">
      <c r="A2973" s="72">
        <v>39883</v>
      </c>
      <c r="B2973" s="73">
        <v>5923.58</v>
      </c>
    </row>
    <row r="2974" spans="1:2" x14ac:dyDescent="0.2">
      <c r="A2974" s="72">
        <v>39884</v>
      </c>
      <c r="B2974" s="73">
        <v>5983.34</v>
      </c>
    </row>
    <row r="2975" spans="1:2" x14ac:dyDescent="0.2">
      <c r="A2975" s="72">
        <v>39885</v>
      </c>
      <c r="B2975" s="73">
        <v>6028.91</v>
      </c>
    </row>
    <row r="2976" spans="1:2" x14ac:dyDescent="0.2">
      <c r="A2976" s="72">
        <v>39888</v>
      </c>
      <c r="B2976" s="73">
        <v>6060.07</v>
      </c>
    </row>
    <row r="2977" spans="1:2" x14ac:dyDescent="0.2">
      <c r="A2977" s="72">
        <v>39889</v>
      </c>
      <c r="B2977" s="73">
        <v>6046.24</v>
      </c>
    </row>
    <row r="2978" spans="1:2" x14ac:dyDescent="0.2">
      <c r="A2978" s="72">
        <v>39890</v>
      </c>
      <c r="B2978" s="73">
        <v>6119.02</v>
      </c>
    </row>
    <row r="2979" spans="1:2" x14ac:dyDescent="0.2">
      <c r="A2979" s="72">
        <v>39891</v>
      </c>
      <c r="B2979" s="73">
        <v>6185.82</v>
      </c>
    </row>
    <row r="2980" spans="1:2" x14ac:dyDescent="0.2">
      <c r="A2980" s="72">
        <v>39892</v>
      </c>
      <c r="B2980" s="73">
        <v>6147.04</v>
      </c>
    </row>
    <row r="2981" spans="1:2" x14ac:dyDescent="0.2">
      <c r="A2981" s="72">
        <v>39895</v>
      </c>
      <c r="B2981" s="73">
        <v>6308.65</v>
      </c>
    </row>
    <row r="2982" spans="1:2" x14ac:dyDescent="0.2">
      <c r="A2982" s="72">
        <v>39896</v>
      </c>
      <c r="B2982" s="73">
        <v>6215.84</v>
      </c>
    </row>
    <row r="2983" spans="1:2" x14ac:dyDescent="0.2">
      <c r="A2983" s="72">
        <v>39897</v>
      </c>
      <c r="B2983" s="73">
        <v>6236.96</v>
      </c>
    </row>
    <row r="2984" spans="1:2" x14ac:dyDescent="0.2">
      <c r="A2984" s="72">
        <v>39898</v>
      </c>
      <c r="B2984" s="73">
        <v>6156.26</v>
      </c>
    </row>
    <row r="2985" spans="1:2" x14ac:dyDescent="0.2">
      <c r="A2985" s="72">
        <v>39899</v>
      </c>
      <c r="B2985" s="73">
        <v>6095.29</v>
      </c>
    </row>
    <row r="2986" spans="1:2" x14ac:dyDescent="0.2">
      <c r="A2986" s="72">
        <v>39902</v>
      </c>
      <c r="B2986" s="73">
        <v>6044.23</v>
      </c>
    </row>
    <row r="2987" spans="1:2" x14ac:dyDescent="0.2">
      <c r="A2987" s="72">
        <v>39903</v>
      </c>
      <c r="B2987" s="73">
        <v>6174.74</v>
      </c>
    </row>
    <row r="2988" spans="1:2" x14ac:dyDescent="0.2">
      <c r="A2988" s="72">
        <v>39904</v>
      </c>
      <c r="B2988" s="73">
        <v>6216.71</v>
      </c>
    </row>
    <row r="2989" spans="1:2" x14ac:dyDescent="0.2">
      <c r="A2989" s="72">
        <v>39905</v>
      </c>
      <c r="B2989" s="73">
        <v>6429.02</v>
      </c>
    </row>
    <row r="2990" spans="1:2" x14ac:dyDescent="0.2">
      <c r="A2990" s="72">
        <v>39906</v>
      </c>
      <c r="B2990" s="73">
        <v>6407.76</v>
      </c>
    </row>
    <row r="2991" spans="1:2" x14ac:dyDescent="0.2">
      <c r="A2991" s="72">
        <v>39909</v>
      </c>
      <c r="B2991" s="73">
        <v>6460.5</v>
      </c>
    </row>
    <row r="2992" spans="1:2" x14ac:dyDescent="0.2">
      <c r="A2992" s="72">
        <v>39910</v>
      </c>
      <c r="B2992" s="73">
        <v>6434.1</v>
      </c>
    </row>
    <row r="2993" spans="1:2" x14ac:dyDescent="0.2">
      <c r="A2993" s="72">
        <v>39911</v>
      </c>
      <c r="B2993" s="73">
        <v>6451.98</v>
      </c>
    </row>
    <row r="2994" spans="1:2" x14ac:dyDescent="0.2">
      <c r="A2994" s="72">
        <v>39912</v>
      </c>
      <c r="B2994" s="73">
        <v>6562.03</v>
      </c>
    </row>
    <row r="2995" spans="1:2" x14ac:dyDescent="0.2">
      <c r="A2995" s="72">
        <v>39917</v>
      </c>
      <c r="B2995" s="73">
        <v>6617.66</v>
      </c>
    </row>
    <row r="2996" spans="1:2" x14ac:dyDescent="0.2">
      <c r="A2996" s="72">
        <v>39918</v>
      </c>
      <c r="B2996" s="73">
        <v>6593.81</v>
      </c>
    </row>
    <row r="2997" spans="1:2" x14ac:dyDescent="0.2">
      <c r="A2997" s="72">
        <v>39919</v>
      </c>
      <c r="B2997" s="73">
        <v>6669.27</v>
      </c>
    </row>
    <row r="2998" spans="1:2" x14ac:dyDescent="0.2">
      <c r="A2998" s="72">
        <v>39920</v>
      </c>
      <c r="B2998" s="73">
        <v>6783.02</v>
      </c>
    </row>
    <row r="2999" spans="1:2" x14ac:dyDescent="0.2">
      <c r="A2999" s="72">
        <v>39923</v>
      </c>
      <c r="B2999" s="73">
        <v>6709.04</v>
      </c>
    </row>
    <row r="3000" spans="1:2" x14ac:dyDescent="0.2">
      <c r="A3000" s="72">
        <v>39924</v>
      </c>
      <c r="B3000" s="73">
        <v>6540.15</v>
      </c>
    </row>
    <row r="3001" spans="1:2" x14ac:dyDescent="0.2">
      <c r="A3001" s="72">
        <v>39925</v>
      </c>
      <c r="B3001" s="73">
        <v>6574.19</v>
      </c>
    </row>
    <row r="3002" spans="1:2" x14ac:dyDescent="0.2">
      <c r="A3002" s="72">
        <v>39926</v>
      </c>
      <c r="B3002" s="73">
        <v>6560.34</v>
      </c>
    </row>
    <row r="3003" spans="1:2" x14ac:dyDescent="0.2">
      <c r="A3003" s="72">
        <v>39927</v>
      </c>
      <c r="B3003" s="73">
        <v>6636.87</v>
      </c>
    </row>
    <row r="3004" spans="1:2" x14ac:dyDescent="0.2">
      <c r="A3004" s="72">
        <v>39930</v>
      </c>
      <c r="B3004" s="73">
        <v>6617.38</v>
      </c>
    </row>
    <row r="3005" spans="1:2" x14ac:dyDescent="0.2">
      <c r="A3005" s="72">
        <v>39931</v>
      </c>
      <c r="B3005" s="73">
        <v>6532.91</v>
      </c>
    </row>
    <row r="3006" spans="1:2" x14ac:dyDescent="0.2">
      <c r="A3006" s="72">
        <v>39932</v>
      </c>
      <c r="B3006" s="73">
        <v>6671.68</v>
      </c>
    </row>
    <row r="3007" spans="1:2" x14ac:dyDescent="0.2">
      <c r="A3007" s="72">
        <v>39933</v>
      </c>
      <c r="B3007" s="73">
        <v>6755.7</v>
      </c>
    </row>
    <row r="3008" spans="1:2" x14ac:dyDescent="0.2">
      <c r="A3008" s="72">
        <v>39937</v>
      </c>
      <c r="B3008" s="73">
        <v>6956.69</v>
      </c>
    </row>
    <row r="3009" spans="1:2" x14ac:dyDescent="0.2">
      <c r="A3009" s="72">
        <v>39938</v>
      </c>
      <c r="B3009" s="73">
        <v>6954.61</v>
      </c>
    </row>
    <row r="3010" spans="1:2" x14ac:dyDescent="0.2">
      <c r="A3010" s="72">
        <v>39939</v>
      </c>
      <c r="B3010" s="73">
        <v>7132.74</v>
      </c>
    </row>
    <row r="3011" spans="1:2" x14ac:dyDescent="0.2">
      <c r="A3011" s="72">
        <v>39940</v>
      </c>
      <c r="B3011" s="73">
        <v>7256.85</v>
      </c>
    </row>
    <row r="3012" spans="1:2" x14ac:dyDescent="0.2">
      <c r="A3012" s="72">
        <v>39941</v>
      </c>
      <c r="B3012" s="73">
        <v>7355.48</v>
      </c>
    </row>
    <row r="3013" spans="1:2" x14ac:dyDescent="0.2">
      <c r="A3013" s="72">
        <v>39944</v>
      </c>
      <c r="B3013" s="73">
        <v>7240.7</v>
      </c>
    </row>
    <row r="3014" spans="1:2" x14ac:dyDescent="0.2">
      <c r="A3014" s="72">
        <v>39945</v>
      </c>
      <c r="B3014" s="73">
        <v>7043.76</v>
      </c>
    </row>
    <row r="3015" spans="1:2" x14ac:dyDescent="0.2">
      <c r="A3015" s="72">
        <v>39946</v>
      </c>
      <c r="B3015" s="73">
        <v>6921.13</v>
      </c>
    </row>
    <row r="3016" spans="1:2" x14ac:dyDescent="0.2">
      <c r="A3016" s="72">
        <v>39947</v>
      </c>
      <c r="B3016" s="73">
        <v>7035.45</v>
      </c>
    </row>
    <row r="3017" spans="1:2" x14ac:dyDescent="0.2">
      <c r="A3017" s="72">
        <v>39948</v>
      </c>
      <c r="B3017" s="73">
        <v>7052.82</v>
      </c>
    </row>
    <row r="3018" spans="1:2" x14ac:dyDescent="0.2">
      <c r="A3018" s="72">
        <v>39951</v>
      </c>
      <c r="B3018" s="73">
        <v>7114.19</v>
      </c>
    </row>
    <row r="3019" spans="1:2" x14ac:dyDescent="0.2">
      <c r="A3019" s="72">
        <v>39952</v>
      </c>
      <c r="B3019" s="73">
        <v>7253.48</v>
      </c>
    </row>
    <row r="3020" spans="1:2" x14ac:dyDescent="0.2">
      <c r="A3020" s="72">
        <v>39953</v>
      </c>
      <c r="B3020" s="73">
        <v>7290.95</v>
      </c>
    </row>
    <row r="3021" spans="1:2" x14ac:dyDescent="0.2">
      <c r="A3021" s="72">
        <v>39954</v>
      </c>
      <c r="B3021" s="73">
        <v>7175.91</v>
      </c>
    </row>
    <row r="3022" spans="1:2" x14ac:dyDescent="0.2">
      <c r="A3022" s="72">
        <v>39955</v>
      </c>
      <c r="B3022" s="73">
        <v>7230.8</v>
      </c>
    </row>
    <row r="3023" spans="1:2" x14ac:dyDescent="0.2">
      <c r="A3023" s="72">
        <v>39958</v>
      </c>
      <c r="B3023" s="73">
        <v>7219.47</v>
      </c>
    </row>
    <row r="3024" spans="1:2" x14ac:dyDescent="0.2">
      <c r="A3024" s="72">
        <v>39959</v>
      </c>
      <c r="B3024" s="73">
        <v>7239.06</v>
      </c>
    </row>
    <row r="3025" spans="1:2" x14ac:dyDescent="0.2">
      <c r="A3025" s="72">
        <v>39960</v>
      </c>
      <c r="B3025" s="73">
        <v>7290.95</v>
      </c>
    </row>
    <row r="3026" spans="1:2" x14ac:dyDescent="0.2">
      <c r="A3026" s="72">
        <v>39961</v>
      </c>
      <c r="B3026" s="73">
        <v>7240.72</v>
      </c>
    </row>
    <row r="3027" spans="1:2" x14ac:dyDescent="0.2">
      <c r="A3027" s="72">
        <v>39962</v>
      </c>
      <c r="B3027" s="73">
        <v>7223.9</v>
      </c>
    </row>
    <row r="3028" spans="1:2" x14ac:dyDescent="0.2">
      <c r="A3028" s="72">
        <v>39965</v>
      </c>
      <c r="B3028" s="73">
        <v>7298.08</v>
      </c>
    </row>
    <row r="3029" spans="1:2" x14ac:dyDescent="0.2">
      <c r="A3029" s="72">
        <v>39966</v>
      </c>
      <c r="B3029" s="73">
        <v>7266.76</v>
      </c>
    </row>
    <row r="3030" spans="1:2" x14ac:dyDescent="0.2">
      <c r="A3030" s="72">
        <v>39967</v>
      </c>
      <c r="B3030" s="73">
        <v>7208.58</v>
      </c>
    </row>
    <row r="3031" spans="1:2" x14ac:dyDescent="0.2">
      <c r="A3031" s="72">
        <v>39968</v>
      </c>
      <c r="B3031" s="73">
        <v>7185.85</v>
      </c>
    </row>
    <row r="3032" spans="1:2" x14ac:dyDescent="0.2">
      <c r="A3032" s="72">
        <v>39969</v>
      </c>
      <c r="B3032" s="73">
        <v>7178.29</v>
      </c>
    </row>
    <row r="3033" spans="1:2" x14ac:dyDescent="0.2">
      <c r="A3033" s="72">
        <v>39972</v>
      </c>
      <c r="B3033" s="73">
        <v>7037.52</v>
      </c>
    </row>
    <row r="3034" spans="1:2" x14ac:dyDescent="0.2">
      <c r="A3034" s="72">
        <v>39973</v>
      </c>
      <c r="B3034" s="73">
        <v>7141.85</v>
      </c>
    </row>
    <row r="3035" spans="1:2" x14ac:dyDescent="0.2">
      <c r="A3035" s="72">
        <v>39974</v>
      </c>
      <c r="B3035" s="73">
        <v>7114.73</v>
      </c>
    </row>
    <row r="3036" spans="1:2" x14ac:dyDescent="0.2">
      <c r="A3036" s="72">
        <v>39975</v>
      </c>
      <c r="B3036" s="73">
        <v>7184.92</v>
      </c>
    </row>
    <row r="3037" spans="1:2" x14ac:dyDescent="0.2">
      <c r="A3037" s="72">
        <v>39976</v>
      </c>
      <c r="B3037" s="73">
        <v>7181.85</v>
      </c>
    </row>
    <row r="3038" spans="1:2" x14ac:dyDescent="0.2">
      <c r="A3038" s="72">
        <v>39979</v>
      </c>
      <c r="B3038" s="73">
        <v>7094.24</v>
      </c>
    </row>
    <row r="3039" spans="1:2" x14ac:dyDescent="0.2">
      <c r="A3039" s="72">
        <v>39980</v>
      </c>
      <c r="B3039" s="73">
        <v>7080.75</v>
      </c>
    </row>
    <row r="3040" spans="1:2" x14ac:dyDescent="0.2">
      <c r="A3040" s="72">
        <v>39981</v>
      </c>
      <c r="B3040" s="73">
        <v>6910</v>
      </c>
    </row>
    <row r="3041" spans="1:2" x14ac:dyDescent="0.2">
      <c r="A3041" s="72">
        <v>39982</v>
      </c>
      <c r="B3041" s="73">
        <v>6941.98</v>
      </c>
    </row>
    <row r="3042" spans="1:2" x14ac:dyDescent="0.2">
      <c r="A3042" s="72">
        <v>39983</v>
      </c>
      <c r="B3042" s="73">
        <v>7062.18</v>
      </c>
    </row>
    <row r="3043" spans="1:2" x14ac:dyDescent="0.2">
      <c r="A3043" s="72">
        <v>39986</v>
      </c>
      <c r="B3043" s="73">
        <v>6933.44</v>
      </c>
    </row>
    <row r="3044" spans="1:2" x14ac:dyDescent="0.2">
      <c r="A3044" s="72">
        <v>39987</v>
      </c>
      <c r="B3044" s="73">
        <v>6916.93</v>
      </c>
    </row>
    <row r="3045" spans="1:2" x14ac:dyDescent="0.2">
      <c r="A3045" s="72">
        <v>39988</v>
      </c>
      <c r="B3045" s="73">
        <v>6984.42</v>
      </c>
    </row>
    <row r="3046" spans="1:2" x14ac:dyDescent="0.2">
      <c r="A3046" s="72">
        <v>39989</v>
      </c>
      <c r="B3046" s="73">
        <v>6996.48</v>
      </c>
    </row>
    <row r="3047" spans="1:2" x14ac:dyDescent="0.2">
      <c r="A3047" s="72">
        <v>39990</v>
      </c>
      <c r="B3047" s="73">
        <v>6997.32</v>
      </c>
    </row>
    <row r="3048" spans="1:2" x14ac:dyDescent="0.2">
      <c r="A3048" s="72">
        <v>39993</v>
      </c>
      <c r="B3048" s="73">
        <v>7063.34</v>
      </c>
    </row>
    <row r="3049" spans="1:2" x14ac:dyDescent="0.2">
      <c r="A3049" s="72">
        <v>39994</v>
      </c>
      <c r="B3049" s="73">
        <v>7110.88</v>
      </c>
    </row>
    <row r="3050" spans="1:2" x14ac:dyDescent="0.2">
      <c r="A3050" s="72">
        <v>39995</v>
      </c>
      <c r="B3050" s="73">
        <v>7240.24</v>
      </c>
    </row>
    <row r="3051" spans="1:2" x14ac:dyDescent="0.2">
      <c r="A3051" s="72">
        <v>39996</v>
      </c>
      <c r="B3051" s="73">
        <v>7119.11</v>
      </c>
    </row>
    <row r="3052" spans="1:2" x14ac:dyDescent="0.2">
      <c r="A3052" s="72">
        <v>39997</v>
      </c>
      <c r="B3052" s="73">
        <v>7164.14</v>
      </c>
    </row>
    <row r="3053" spans="1:2" x14ac:dyDescent="0.2">
      <c r="A3053" s="72">
        <v>40000</v>
      </c>
      <c r="B3053" s="73">
        <v>7094.27</v>
      </c>
    </row>
    <row r="3054" spans="1:2" x14ac:dyDescent="0.2">
      <c r="A3054" s="72">
        <v>40001</v>
      </c>
      <c r="B3054" s="73">
        <v>7077.7</v>
      </c>
    </row>
    <row r="3055" spans="1:2" x14ac:dyDescent="0.2">
      <c r="A3055" s="72">
        <v>40002</v>
      </c>
      <c r="B3055" s="73">
        <v>7021.04</v>
      </c>
    </row>
    <row r="3056" spans="1:2" x14ac:dyDescent="0.2">
      <c r="A3056" s="72">
        <v>40003</v>
      </c>
      <c r="B3056" s="73">
        <v>7042.74</v>
      </c>
    </row>
    <row r="3057" spans="1:2" x14ac:dyDescent="0.2">
      <c r="A3057" s="72">
        <v>40004</v>
      </c>
      <c r="B3057" s="73">
        <v>6942.81</v>
      </c>
    </row>
    <row r="3058" spans="1:2" x14ac:dyDescent="0.2">
      <c r="A3058" s="72">
        <v>40007</v>
      </c>
      <c r="B3058" s="73">
        <v>7047.7</v>
      </c>
    </row>
    <row r="3059" spans="1:2" x14ac:dyDescent="0.2">
      <c r="A3059" s="72">
        <v>40008</v>
      </c>
      <c r="B3059" s="73">
        <v>7079.37</v>
      </c>
    </row>
    <row r="3060" spans="1:2" x14ac:dyDescent="0.2">
      <c r="A3060" s="72">
        <v>40009</v>
      </c>
      <c r="B3060" s="73">
        <v>7193.27</v>
      </c>
    </row>
    <row r="3061" spans="1:2" x14ac:dyDescent="0.2">
      <c r="A3061" s="72">
        <v>40010</v>
      </c>
      <c r="B3061" s="73">
        <v>7172.05</v>
      </c>
    </row>
    <row r="3062" spans="1:2" x14ac:dyDescent="0.2">
      <c r="A3062" s="72">
        <v>40011</v>
      </c>
      <c r="B3062" s="73">
        <v>7193.82</v>
      </c>
    </row>
    <row r="3063" spans="1:2" x14ac:dyDescent="0.2">
      <c r="A3063" s="72">
        <v>40014</v>
      </c>
      <c r="B3063" s="73">
        <v>7249.82</v>
      </c>
    </row>
    <row r="3064" spans="1:2" x14ac:dyDescent="0.2">
      <c r="A3064" s="72">
        <v>40015</v>
      </c>
      <c r="B3064" s="73">
        <v>7262.79</v>
      </c>
    </row>
    <row r="3065" spans="1:2" x14ac:dyDescent="0.2">
      <c r="A3065" s="72">
        <v>40016</v>
      </c>
      <c r="B3065" s="73">
        <v>7257.52</v>
      </c>
    </row>
    <row r="3066" spans="1:2" x14ac:dyDescent="0.2">
      <c r="A3066" s="72">
        <v>40017</v>
      </c>
      <c r="B3066" s="73">
        <v>7299.21</v>
      </c>
    </row>
    <row r="3067" spans="1:2" x14ac:dyDescent="0.2">
      <c r="A3067" s="72">
        <v>40018</v>
      </c>
      <c r="B3067" s="73">
        <v>7253.69</v>
      </c>
    </row>
    <row r="3068" spans="1:2" x14ac:dyDescent="0.2">
      <c r="A3068" s="72">
        <v>40021</v>
      </c>
      <c r="B3068" s="73">
        <v>7302.97</v>
      </c>
    </row>
    <row r="3069" spans="1:2" x14ac:dyDescent="0.2">
      <c r="A3069" s="72">
        <v>40022</v>
      </c>
      <c r="B3069" s="73">
        <v>7302.71</v>
      </c>
    </row>
    <row r="3070" spans="1:2" x14ac:dyDescent="0.2">
      <c r="A3070" s="72">
        <v>40023</v>
      </c>
      <c r="B3070" s="73">
        <v>7327.66</v>
      </c>
    </row>
    <row r="3071" spans="1:2" x14ac:dyDescent="0.2">
      <c r="A3071" s="72">
        <v>40024</v>
      </c>
      <c r="B3071" s="73">
        <v>7346.8</v>
      </c>
    </row>
    <row r="3072" spans="1:2" x14ac:dyDescent="0.2">
      <c r="A3072" s="72">
        <v>40025</v>
      </c>
      <c r="B3072" s="73">
        <v>7292.99</v>
      </c>
    </row>
    <row r="3073" spans="1:2" x14ac:dyDescent="0.2">
      <c r="A3073" s="72">
        <v>40028</v>
      </c>
      <c r="B3073" s="73">
        <v>7426.43</v>
      </c>
    </row>
    <row r="3074" spans="1:2" x14ac:dyDescent="0.2">
      <c r="A3074" s="72">
        <v>40029</v>
      </c>
      <c r="B3074" s="73">
        <v>7488.37</v>
      </c>
    </row>
    <row r="3075" spans="1:2" x14ac:dyDescent="0.2">
      <c r="A3075" s="72">
        <v>40030</v>
      </c>
      <c r="B3075" s="73">
        <v>7472.43</v>
      </c>
    </row>
    <row r="3076" spans="1:2" x14ac:dyDescent="0.2">
      <c r="A3076" s="72">
        <v>40031</v>
      </c>
      <c r="B3076" s="73">
        <v>7485.03</v>
      </c>
    </row>
    <row r="3077" spans="1:2" x14ac:dyDescent="0.2">
      <c r="A3077" s="72">
        <v>40032</v>
      </c>
      <c r="B3077" s="73">
        <v>7478.39</v>
      </c>
    </row>
    <row r="3078" spans="1:2" x14ac:dyDescent="0.2">
      <c r="A3078" s="72">
        <v>40035</v>
      </c>
      <c r="B3078" s="73">
        <v>7493.18</v>
      </c>
    </row>
    <row r="3079" spans="1:2" x14ac:dyDescent="0.2">
      <c r="A3079" s="72">
        <v>40036</v>
      </c>
      <c r="B3079" s="73">
        <v>7481.99</v>
      </c>
    </row>
    <row r="3080" spans="1:2" x14ac:dyDescent="0.2">
      <c r="A3080" s="72">
        <v>40037</v>
      </c>
      <c r="B3080" s="73">
        <v>7520.01</v>
      </c>
    </row>
    <row r="3081" spans="1:2" x14ac:dyDescent="0.2">
      <c r="A3081" s="72">
        <v>40038</v>
      </c>
      <c r="B3081" s="73">
        <v>7579.3</v>
      </c>
    </row>
    <row r="3082" spans="1:2" x14ac:dyDescent="0.2">
      <c r="A3082" s="72">
        <v>40039</v>
      </c>
      <c r="B3082" s="73">
        <v>7636.4</v>
      </c>
    </row>
    <row r="3083" spans="1:2" x14ac:dyDescent="0.2">
      <c r="A3083" s="72">
        <v>40042</v>
      </c>
      <c r="B3083" s="73">
        <v>7489.92</v>
      </c>
    </row>
    <row r="3084" spans="1:2" x14ac:dyDescent="0.2">
      <c r="A3084" s="72">
        <v>40129</v>
      </c>
      <c r="B3084" s="73">
        <v>8489.7199999999993</v>
      </c>
    </row>
    <row r="3085" spans="1:2" x14ac:dyDescent="0.2">
      <c r="A3085" s="72">
        <v>40175</v>
      </c>
      <c r="B3085" s="73">
        <v>8426.43</v>
      </c>
    </row>
    <row r="3086" spans="1:2" x14ac:dyDescent="0.2">
      <c r="A3086" s="72">
        <v>40176</v>
      </c>
      <c r="B3086" s="73">
        <v>8479.32</v>
      </c>
    </row>
    <row r="3087" spans="1:2" x14ac:dyDescent="0.2">
      <c r="A3087" s="72">
        <v>40198</v>
      </c>
      <c r="B3087" s="73">
        <v>8337.91</v>
      </c>
    </row>
    <row r="3088" spans="1:2" x14ac:dyDescent="0.2">
      <c r="A3088" s="72">
        <v>40199</v>
      </c>
      <c r="B3088" s="73">
        <v>8241.2099999999991</v>
      </c>
    </row>
    <row r="3089" spans="1:2" x14ac:dyDescent="0.2">
      <c r="A3089" s="72">
        <v>40200</v>
      </c>
      <c r="B3089" s="73">
        <v>8118.39</v>
      </c>
    </row>
    <row r="3090" spans="1:2" x14ac:dyDescent="0.2">
      <c r="A3090" s="72">
        <v>40203</v>
      </c>
      <c r="B3090" s="73">
        <v>8105.07</v>
      </c>
    </row>
    <row r="3091" spans="1:2" x14ac:dyDescent="0.2">
      <c r="A3091" s="74">
        <v>40212</v>
      </c>
      <c r="B3091" s="75">
        <v>7832.86</v>
      </c>
    </row>
    <row r="3093" spans="1:2" x14ac:dyDescent="0.2">
      <c r="A3093" s="76"/>
    </row>
    <row r="3095" spans="1:2" ht="15" x14ac:dyDescent="0.25">
      <c r="A3095" s="84" t="s">
        <v>7</v>
      </c>
      <c r="B3095" s="85" t="s">
        <v>153</v>
      </c>
    </row>
    <row r="3096" spans="1:2" ht="15" x14ac:dyDescent="0.25">
      <c r="A3096" s="86">
        <v>29221</v>
      </c>
      <c r="B3096" s="87">
        <v>276986</v>
      </c>
    </row>
    <row r="3097" spans="1:2" ht="15" x14ac:dyDescent="0.25">
      <c r="A3097" s="86">
        <v>29252</v>
      </c>
      <c r="B3097" s="87">
        <v>260633</v>
      </c>
    </row>
    <row r="3098" spans="1:2" ht="15" x14ac:dyDescent="0.25">
      <c r="A3098" s="86">
        <v>29281</v>
      </c>
      <c r="B3098" s="87">
        <v>291551</v>
      </c>
    </row>
    <row r="3099" spans="1:2" ht="15" x14ac:dyDescent="0.25">
      <c r="A3099" s="86">
        <v>29312</v>
      </c>
      <c r="B3099" s="87">
        <v>275383</v>
      </c>
    </row>
    <row r="3100" spans="1:2" ht="15" x14ac:dyDescent="0.25">
      <c r="A3100" s="86">
        <v>29342</v>
      </c>
      <c r="B3100" s="87">
        <v>275302</v>
      </c>
    </row>
    <row r="3101" spans="1:2" ht="15" x14ac:dyDescent="0.25">
      <c r="A3101" s="86">
        <v>29373</v>
      </c>
      <c r="B3101" s="87">
        <v>231693</v>
      </c>
    </row>
    <row r="3102" spans="1:2" ht="15" x14ac:dyDescent="0.25">
      <c r="A3102" s="86">
        <v>29403</v>
      </c>
      <c r="B3102" s="87">
        <v>238829</v>
      </c>
    </row>
    <row r="3103" spans="1:2" ht="15" x14ac:dyDescent="0.25">
      <c r="A3103" s="86">
        <v>29434</v>
      </c>
      <c r="B3103" s="87">
        <v>274215</v>
      </c>
    </row>
    <row r="3104" spans="1:2" ht="15" x14ac:dyDescent="0.25">
      <c r="A3104" s="86">
        <v>29465</v>
      </c>
      <c r="B3104" s="87">
        <v>277808</v>
      </c>
    </row>
    <row r="3105" spans="1:2" ht="15" x14ac:dyDescent="0.25">
      <c r="A3105" s="86">
        <v>29495</v>
      </c>
      <c r="B3105" s="87">
        <v>299060</v>
      </c>
    </row>
    <row r="3106" spans="1:2" ht="15" x14ac:dyDescent="0.25">
      <c r="A3106" s="86">
        <v>29526</v>
      </c>
      <c r="B3106" s="87">
        <v>286629</v>
      </c>
    </row>
    <row r="3107" spans="1:2" ht="15" x14ac:dyDescent="0.25">
      <c r="A3107" s="86">
        <v>29556</v>
      </c>
      <c r="B3107" s="87">
        <v>232313</v>
      </c>
    </row>
    <row r="3108" spans="1:2" ht="15" x14ac:dyDescent="0.25">
      <c r="A3108" s="86">
        <v>29587</v>
      </c>
      <c r="B3108" s="87">
        <v>294053</v>
      </c>
    </row>
    <row r="3109" spans="1:2" ht="15" x14ac:dyDescent="0.25">
      <c r="A3109" s="86">
        <v>29618</v>
      </c>
      <c r="B3109" s="87">
        <v>267510</v>
      </c>
    </row>
    <row r="3110" spans="1:2" ht="15" x14ac:dyDescent="0.25">
      <c r="A3110" s="86">
        <v>29646</v>
      </c>
      <c r="B3110" s="87">
        <v>309739</v>
      </c>
    </row>
    <row r="3111" spans="1:2" ht="15" x14ac:dyDescent="0.25">
      <c r="A3111" s="86">
        <v>29677</v>
      </c>
      <c r="B3111" s="87">
        <v>280733</v>
      </c>
    </row>
    <row r="3112" spans="1:2" ht="15" x14ac:dyDescent="0.25">
      <c r="A3112" s="86">
        <v>29707</v>
      </c>
      <c r="B3112" s="87">
        <v>287298</v>
      </c>
    </row>
    <row r="3113" spans="1:2" ht="15" x14ac:dyDescent="0.25">
      <c r="A3113" s="86">
        <v>29738</v>
      </c>
      <c r="B3113" s="87">
        <v>235672</v>
      </c>
    </row>
    <row r="3114" spans="1:2" ht="15" x14ac:dyDescent="0.25">
      <c r="A3114" s="86">
        <v>29768</v>
      </c>
      <c r="B3114" s="87">
        <v>256449</v>
      </c>
    </row>
    <row r="3115" spans="1:2" ht="15" x14ac:dyDescent="0.25">
      <c r="A3115" s="86">
        <v>29799</v>
      </c>
      <c r="B3115" s="87">
        <v>288997</v>
      </c>
    </row>
    <row r="3116" spans="1:2" ht="15" x14ac:dyDescent="0.25">
      <c r="A3116" s="86">
        <v>29830</v>
      </c>
      <c r="B3116" s="87">
        <v>290789</v>
      </c>
    </row>
    <row r="3117" spans="1:2" ht="15" x14ac:dyDescent="0.25">
      <c r="A3117" s="86">
        <v>29860</v>
      </c>
      <c r="B3117" s="87">
        <v>321898</v>
      </c>
    </row>
    <row r="3118" spans="1:2" ht="15" x14ac:dyDescent="0.25">
      <c r="A3118" s="86">
        <v>29891</v>
      </c>
      <c r="B3118" s="87">
        <v>291834</v>
      </c>
    </row>
    <row r="3119" spans="1:2" ht="15" x14ac:dyDescent="0.25">
      <c r="A3119" s="86">
        <v>29921</v>
      </c>
      <c r="B3119" s="87">
        <v>241380</v>
      </c>
    </row>
    <row r="3120" spans="1:2" ht="15" x14ac:dyDescent="0.25">
      <c r="A3120" s="86">
        <v>29952</v>
      </c>
      <c r="B3120" s="87">
        <v>295469</v>
      </c>
    </row>
    <row r="3121" spans="1:2" ht="15" x14ac:dyDescent="0.25">
      <c r="A3121" s="86">
        <v>29983</v>
      </c>
      <c r="B3121" s="87">
        <v>258200</v>
      </c>
    </row>
    <row r="3122" spans="1:2" ht="15" x14ac:dyDescent="0.25">
      <c r="A3122" s="86">
        <v>30011</v>
      </c>
      <c r="B3122" s="87">
        <v>306102</v>
      </c>
    </row>
    <row r="3123" spans="1:2" ht="15" x14ac:dyDescent="0.25">
      <c r="A3123" s="86">
        <v>30042</v>
      </c>
      <c r="B3123" s="87">
        <v>281480</v>
      </c>
    </row>
    <row r="3124" spans="1:2" ht="15" x14ac:dyDescent="0.25">
      <c r="A3124" s="86">
        <v>30072</v>
      </c>
      <c r="B3124" s="87">
        <v>283101</v>
      </c>
    </row>
    <row r="3125" spans="1:2" ht="15" x14ac:dyDescent="0.25">
      <c r="A3125" s="86">
        <v>30103</v>
      </c>
      <c r="B3125" s="87">
        <v>237414</v>
      </c>
    </row>
    <row r="3126" spans="1:2" ht="15" x14ac:dyDescent="0.25">
      <c r="A3126" s="86">
        <v>30133</v>
      </c>
      <c r="B3126" s="87">
        <v>274834</v>
      </c>
    </row>
    <row r="3127" spans="1:2" ht="15" x14ac:dyDescent="0.25">
      <c r="A3127" s="86">
        <v>30164</v>
      </c>
      <c r="B3127" s="87">
        <v>299340</v>
      </c>
    </row>
    <row r="3128" spans="1:2" ht="15" x14ac:dyDescent="0.25">
      <c r="A3128" s="86">
        <v>30195</v>
      </c>
      <c r="B3128" s="87">
        <v>300383</v>
      </c>
    </row>
    <row r="3129" spans="1:2" ht="15" x14ac:dyDescent="0.25">
      <c r="A3129" s="86">
        <v>30225</v>
      </c>
      <c r="B3129" s="87">
        <v>340862</v>
      </c>
    </row>
    <row r="3130" spans="1:2" ht="15" x14ac:dyDescent="0.25">
      <c r="A3130" s="86">
        <v>30256</v>
      </c>
      <c r="B3130" s="87">
        <v>318794</v>
      </c>
    </row>
    <row r="3131" spans="1:2" ht="15" x14ac:dyDescent="0.25">
      <c r="A3131" s="86">
        <v>30286</v>
      </c>
      <c r="B3131" s="87">
        <v>265740</v>
      </c>
    </row>
    <row r="3132" spans="1:2" ht="15" x14ac:dyDescent="0.25">
      <c r="A3132" s="86">
        <v>30317</v>
      </c>
      <c r="B3132" s="87">
        <v>322656</v>
      </c>
    </row>
    <row r="3133" spans="1:2" ht="15" x14ac:dyDescent="0.25">
      <c r="A3133" s="86">
        <v>30348</v>
      </c>
      <c r="B3133" s="87">
        <v>281563</v>
      </c>
    </row>
    <row r="3134" spans="1:2" ht="15" x14ac:dyDescent="0.25">
      <c r="A3134" s="86">
        <v>30376</v>
      </c>
      <c r="B3134" s="87">
        <v>323461</v>
      </c>
    </row>
    <row r="3135" spans="1:2" ht="15" x14ac:dyDescent="0.25">
      <c r="A3135" s="86">
        <v>30407</v>
      </c>
      <c r="B3135" s="87">
        <v>312579</v>
      </c>
    </row>
    <row r="3136" spans="1:2" ht="15" x14ac:dyDescent="0.25">
      <c r="A3136" s="86">
        <v>30437</v>
      </c>
      <c r="B3136" s="87">
        <v>310784</v>
      </c>
    </row>
    <row r="3137" spans="1:2" ht="15" x14ac:dyDescent="0.25">
      <c r="A3137" s="86">
        <v>30468</v>
      </c>
      <c r="B3137" s="87">
        <v>262785</v>
      </c>
    </row>
    <row r="3138" spans="1:2" ht="15" x14ac:dyDescent="0.25">
      <c r="A3138" s="86">
        <v>30498</v>
      </c>
      <c r="B3138" s="87">
        <v>273754</v>
      </c>
    </row>
    <row r="3139" spans="1:2" ht="15" x14ac:dyDescent="0.25">
      <c r="A3139" s="86">
        <v>30529</v>
      </c>
      <c r="B3139" s="87">
        <v>320036</v>
      </c>
    </row>
    <row r="3140" spans="1:2" ht="15" x14ac:dyDescent="0.25">
      <c r="A3140" s="86">
        <v>30560</v>
      </c>
      <c r="B3140" s="87">
        <v>310336</v>
      </c>
    </row>
    <row r="3141" spans="1:2" ht="15" x14ac:dyDescent="0.25">
      <c r="A3141" s="86">
        <v>30590</v>
      </c>
      <c r="B3141" s="87">
        <v>342206</v>
      </c>
    </row>
    <row r="3142" spans="1:2" ht="15" x14ac:dyDescent="0.25">
      <c r="A3142" s="86">
        <v>30621</v>
      </c>
      <c r="B3142" s="87">
        <v>320052</v>
      </c>
    </row>
    <row r="3143" spans="1:2" ht="15" x14ac:dyDescent="0.25">
      <c r="A3143" s="86">
        <v>30651</v>
      </c>
      <c r="B3143" s="87">
        <v>265582</v>
      </c>
    </row>
    <row r="3144" spans="1:2" ht="15" x14ac:dyDescent="0.25">
      <c r="A3144" s="86">
        <v>30682</v>
      </c>
      <c r="B3144" s="87">
        <v>326988</v>
      </c>
    </row>
    <row r="3145" spans="1:2" ht="15" x14ac:dyDescent="0.25">
      <c r="A3145" s="86">
        <v>30713</v>
      </c>
      <c r="B3145" s="87">
        <v>300713</v>
      </c>
    </row>
    <row r="3146" spans="1:2" ht="15" x14ac:dyDescent="0.25">
      <c r="A3146" s="86">
        <v>30742</v>
      </c>
      <c r="B3146" s="87">
        <v>346414</v>
      </c>
    </row>
    <row r="3147" spans="1:2" ht="15" x14ac:dyDescent="0.25">
      <c r="A3147" s="86">
        <v>30773</v>
      </c>
      <c r="B3147" s="87">
        <v>317325</v>
      </c>
    </row>
    <row r="3148" spans="1:2" ht="15" x14ac:dyDescent="0.25">
      <c r="A3148" s="86">
        <v>30803</v>
      </c>
      <c r="B3148" s="87">
        <v>326208</v>
      </c>
    </row>
    <row r="3149" spans="1:2" ht="15" x14ac:dyDescent="0.25">
      <c r="A3149" s="86">
        <v>30834</v>
      </c>
      <c r="B3149" s="87">
        <v>270657</v>
      </c>
    </row>
    <row r="3150" spans="1:2" ht="15" x14ac:dyDescent="0.25">
      <c r="A3150" s="86">
        <v>30864</v>
      </c>
      <c r="B3150" s="87">
        <v>278158</v>
      </c>
    </row>
    <row r="3151" spans="1:2" ht="15" x14ac:dyDescent="0.25">
      <c r="A3151" s="86">
        <v>30895</v>
      </c>
      <c r="B3151" s="87">
        <v>324584</v>
      </c>
    </row>
    <row r="3152" spans="1:2" ht="15" x14ac:dyDescent="0.25">
      <c r="A3152" s="86">
        <v>30926</v>
      </c>
      <c r="B3152" s="87">
        <v>321801</v>
      </c>
    </row>
    <row r="3153" spans="1:2" ht="15" x14ac:dyDescent="0.25">
      <c r="A3153" s="86">
        <v>30956</v>
      </c>
      <c r="B3153" s="87">
        <v>343542</v>
      </c>
    </row>
    <row r="3154" spans="1:2" ht="15" x14ac:dyDescent="0.25">
      <c r="A3154" s="86">
        <v>30987</v>
      </c>
      <c r="B3154" s="87">
        <v>354040</v>
      </c>
    </row>
    <row r="3155" spans="1:2" ht="15" x14ac:dyDescent="0.25">
      <c r="A3155" s="86">
        <v>31017</v>
      </c>
      <c r="B3155" s="87">
        <v>278179</v>
      </c>
    </row>
    <row r="3156" spans="1:2" ht="15" x14ac:dyDescent="0.25">
      <c r="A3156" s="86">
        <v>31048</v>
      </c>
      <c r="B3156" s="87">
        <v>330246</v>
      </c>
    </row>
    <row r="3157" spans="1:2" ht="15" x14ac:dyDescent="0.25">
      <c r="A3157" s="86">
        <v>31079</v>
      </c>
      <c r="B3157" s="87">
        <v>307344</v>
      </c>
    </row>
    <row r="3158" spans="1:2" ht="15" x14ac:dyDescent="0.25">
      <c r="A3158" s="86">
        <v>31107</v>
      </c>
      <c r="B3158" s="87">
        <v>375874</v>
      </c>
    </row>
    <row r="3159" spans="1:2" ht="15" x14ac:dyDescent="0.25">
      <c r="A3159" s="86">
        <v>31138</v>
      </c>
      <c r="B3159" s="87">
        <v>335309</v>
      </c>
    </row>
    <row r="3160" spans="1:2" ht="15" x14ac:dyDescent="0.25">
      <c r="A3160" s="86">
        <v>31168</v>
      </c>
      <c r="B3160" s="87">
        <v>339271</v>
      </c>
    </row>
    <row r="3161" spans="1:2" ht="15" x14ac:dyDescent="0.25">
      <c r="A3161" s="86">
        <v>31199</v>
      </c>
      <c r="B3161" s="87">
        <v>280264</v>
      </c>
    </row>
    <row r="3162" spans="1:2" ht="15" x14ac:dyDescent="0.25">
      <c r="A3162" s="86">
        <v>31229</v>
      </c>
      <c r="B3162" s="87">
        <v>293689</v>
      </c>
    </row>
    <row r="3163" spans="1:2" ht="15" x14ac:dyDescent="0.25">
      <c r="A3163" s="86">
        <v>31260</v>
      </c>
      <c r="B3163" s="87">
        <v>341161</v>
      </c>
    </row>
    <row r="3164" spans="1:2" ht="15" x14ac:dyDescent="0.25">
      <c r="A3164" s="86">
        <v>31291</v>
      </c>
      <c r="B3164" s="87">
        <v>345097</v>
      </c>
    </row>
    <row r="3165" spans="1:2" ht="15" x14ac:dyDescent="0.25">
      <c r="A3165" s="86">
        <v>31321</v>
      </c>
      <c r="B3165" s="87">
        <v>368712</v>
      </c>
    </row>
    <row r="3166" spans="1:2" ht="15" x14ac:dyDescent="0.25">
      <c r="A3166" s="86">
        <v>31352</v>
      </c>
      <c r="B3166" s="87">
        <v>369403</v>
      </c>
    </row>
    <row r="3167" spans="1:2" ht="15" x14ac:dyDescent="0.25">
      <c r="A3167" s="86">
        <v>31382</v>
      </c>
      <c r="B3167" s="87">
        <v>288384</v>
      </c>
    </row>
    <row r="3168" spans="1:2" ht="15" x14ac:dyDescent="0.25">
      <c r="A3168" s="86">
        <v>31413</v>
      </c>
      <c r="B3168" s="87">
        <v>340981</v>
      </c>
    </row>
    <row r="3169" spans="1:2" ht="15" x14ac:dyDescent="0.25">
      <c r="A3169" s="86">
        <v>31444</v>
      </c>
      <c r="B3169" s="87">
        <v>319072</v>
      </c>
    </row>
    <row r="3170" spans="1:2" ht="15" x14ac:dyDescent="0.25">
      <c r="A3170" s="86">
        <v>31472</v>
      </c>
      <c r="B3170" s="87">
        <v>374214</v>
      </c>
    </row>
    <row r="3171" spans="1:2" ht="15" x14ac:dyDescent="0.25">
      <c r="A3171" s="86">
        <v>31503</v>
      </c>
      <c r="B3171" s="87">
        <v>344529</v>
      </c>
    </row>
    <row r="3172" spans="1:2" ht="15" x14ac:dyDescent="0.25">
      <c r="A3172" s="86">
        <v>31533</v>
      </c>
      <c r="B3172" s="87">
        <v>337271</v>
      </c>
    </row>
    <row r="3173" spans="1:2" ht="15" x14ac:dyDescent="0.25">
      <c r="A3173" s="86">
        <v>31564</v>
      </c>
      <c r="B3173" s="87">
        <v>281016</v>
      </c>
    </row>
    <row r="3174" spans="1:2" ht="15" x14ac:dyDescent="0.25">
      <c r="A3174" s="86">
        <v>31594</v>
      </c>
      <c r="B3174" s="87">
        <v>282224</v>
      </c>
    </row>
    <row r="3175" spans="1:2" ht="15" x14ac:dyDescent="0.25">
      <c r="A3175" s="86">
        <v>31625</v>
      </c>
      <c r="B3175" s="87">
        <v>320984</v>
      </c>
    </row>
    <row r="3176" spans="1:2" ht="15" x14ac:dyDescent="0.25">
      <c r="A3176" s="86">
        <v>31656</v>
      </c>
      <c r="B3176" s="87">
        <v>325426</v>
      </c>
    </row>
    <row r="3177" spans="1:2" ht="15" x14ac:dyDescent="0.25">
      <c r="A3177" s="86">
        <v>31686</v>
      </c>
      <c r="B3177" s="87">
        <v>366276</v>
      </c>
    </row>
    <row r="3178" spans="1:2" ht="15" x14ac:dyDescent="0.25">
      <c r="A3178" s="86">
        <v>31717</v>
      </c>
      <c r="B3178" s="87">
        <v>380296</v>
      </c>
    </row>
    <row r="3179" spans="1:2" ht="15" x14ac:dyDescent="0.25">
      <c r="A3179" s="86">
        <v>31747</v>
      </c>
      <c r="B3179" s="87">
        <v>300727</v>
      </c>
    </row>
    <row r="3180" spans="1:2" ht="15" x14ac:dyDescent="0.25">
      <c r="A3180" s="86">
        <v>31778</v>
      </c>
      <c r="B3180" s="87">
        <v>359326</v>
      </c>
    </row>
    <row r="3181" spans="1:2" ht="15" x14ac:dyDescent="0.25">
      <c r="A3181" s="86">
        <v>31809</v>
      </c>
      <c r="B3181" s="87">
        <v>327610</v>
      </c>
    </row>
    <row r="3182" spans="1:2" ht="15" x14ac:dyDescent="0.25">
      <c r="A3182" s="86">
        <v>31837</v>
      </c>
      <c r="B3182" s="87">
        <v>383563</v>
      </c>
    </row>
    <row r="3183" spans="1:2" ht="15" x14ac:dyDescent="0.25">
      <c r="A3183" s="86">
        <v>31868</v>
      </c>
      <c r="B3183" s="87">
        <v>352405</v>
      </c>
    </row>
    <row r="3184" spans="1:2" ht="15" x14ac:dyDescent="0.25">
      <c r="A3184" s="86">
        <v>31898</v>
      </c>
      <c r="B3184" s="87">
        <v>329351</v>
      </c>
    </row>
    <row r="3185" spans="1:2" ht="15" x14ac:dyDescent="0.25">
      <c r="A3185" s="86">
        <v>31929</v>
      </c>
      <c r="B3185" s="87">
        <v>294486</v>
      </c>
    </row>
    <row r="3186" spans="1:2" ht="15" x14ac:dyDescent="0.25">
      <c r="A3186" s="86">
        <v>31959</v>
      </c>
      <c r="B3186" s="87">
        <v>333454</v>
      </c>
    </row>
    <row r="3187" spans="1:2" ht="15" x14ac:dyDescent="0.25">
      <c r="A3187" s="86">
        <v>31990</v>
      </c>
      <c r="B3187" s="87">
        <v>334339</v>
      </c>
    </row>
    <row r="3188" spans="1:2" ht="15" x14ac:dyDescent="0.25">
      <c r="A3188" s="86">
        <v>32021</v>
      </c>
      <c r="B3188" s="87">
        <v>358000</v>
      </c>
    </row>
    <row r="3189" spans="1:2" ht="15" x14ac:dyDescent="0.25">
      <c r="A3189" s="86">
        <v>32051</v>
      </c>
      <c r="B3189" s="87">
        <v>396057</v>
      </c>
    </row>
    <row r="3190" spans="1:2" ht="15" x14ac:dyDescent="0.25">
      <c r="A3190" s="86">
        <v>32082</v>
      </c>
      <c r="B3190" s="87">
        <v>386976</v>
      </c>
    </row>
    <row r="3191" spans="1:2" ht="15" x14ac:dyDescent="0.25">
      <c r="A3191" s="86">
        <v>32112</v>
      </c>
      <c r="B3191" s="87">
        <v>307155</v>
      </c>
    </row>
    <row r="3192" spans="1:2" ht="15" x14ac:dyDescent="0.25">
      <c r="A3192" s="86">
        <v>32143</v>
      </c>
      <c r="B3192" s="87">
        <v>363909</v>
      </c>
    </row>
    <row r="3193" spans="1:2" ht="15" x14ac:dyDescent="0.25">
      <c r="A3193" s="86">
        <v>32174</v>
      </c>
      <c r="B3193" s="87">
        <v>344700</v>
      </c>
    </row>
    <row r="3194" spans="1:2" ht="15" x14ac:dyDescent="0.25">
      <c r="A3194" s="86">
        <v>32203</v>
      </c>
      <c r="B3194" s="87">
        <v>397561</v>
      </c>
    </row>
    <row r="3195" spans="1:2" ht="15" x14ac:dyDescent="0.25">
      <c r="A3195" s="86">
        <v>32234</v>
      </c>
      <c r="B3195" s="87">
        <v>376791</v>
      </c>
    </row>
    <row r="3196" spans="1:2" ht="15" x14ac:dyDescent="0.25">
      <c r="A3196" s="86">
        <v>32264</v>
      </c>
      <c r="B3196" s="87">
        <v>337085</v>
      </c>
    </row>
    <row r="3197" spans="1:2" ht="15" x14ac:dyDescent="0.25">
      <c r="A3197" s="86">
        <v>32295</v>
      </c>
      <c r="B3197" s="87">
        <v>299252</v>
      </c>
    </row>
    <row r="3198" spans="1:2" ht="15" x14ac:dyDescent="0.25">
      <c r="A3198" s="86">
        <v>32325</v>
      </c>
      <c r="B3198" s="87">
        <v>323136</v>
      </c>
    </row>
    <row r="3199" spans="1:2" ht="15" x14ac:dyDescent="0.25">
      <c r="A3199" s="86">
        <v>32356</v>
      </c>
      <c r="B3199" s="87">
        <v>329091</v>
      </c>
    </row>
    <row r="3200" spans="1:2" ht="15" x14ac:dyDescent="0.25">
      <c r="A3200" s="86">
        <v>32387</v>
      </c>
      <c r="B3200" s="87">
        <v>346991</v>
      </c>
    </row>
    <row r="3201" spans="1:2" ht="15" x14ac:dyDescent="0.25">
      <c r="A3201" s="86">
        <v>32417</v>
      </c>
      <c r="B3201" s="87">
        <v>461999</v>
      </c>
    </row>
    <row r="3202" spans="1:2" ht="15" x14ac:dyDescent="0.25">
      <c r="A3202" s="86">
        <v>32448</v>
      </c>
      <c r="B3202" s="87">
        <v>436533</v>
      </c>
    </row>
    <row r="3203" spans="1:2" ht="15" x14ac:dyDescent="0.25">
      <c r="A3203" s="86">
        <v>32478</v>
      </c>
      <c r="B3203" s="87">
        <v>360372</v>
      </c>
    </row>
    <row r="3204" spans="1:2" ht="15" x14ac:dyDescent="0.25">
      <c r="A3204" s="86">
        <v>32509</v>
      </c>
      <c r="B3204" s="87">
        <v>415467</v>
      </c>
    </row>
    <row r="3205" spans="1:2" ht="15" x14ac:dyDescent="0.25">
      <c r="A3205" s="86">
        <v>32540</v>
      </c>
      <c r="B3205" s="87">
        <v>382110</v>
      </c>
    </row>
    <row r="3206" spans="1:2" ht="15" x14ac:dyDescent="0.25">
      <c r="A3206" s="86">
        <v>32568</v>
      </c>
      <c r="B3206" s="87">
        <v>432197</v>
      </c>
    </row>
    <row r="3207" spans="1:2" ht="15" x14ac:dyDescent="0.25">
      <c r="A3207" s="86">
        <v>32599</v>
      </c>
      <c r="B3207" s="87">
        <v>424254</v>
      </c>
    </row>
    <row r="3208" spans="1:2" ht="15" x14ac:dyDescent="0.25">
      <c r="A3208" s="86">
        <v>32629</v>
      </c>
      <c r="B3208" s="87">
        <v>386728</v>
      </c>
    </row>
    <row r="3209" spans="1:2" ht="15" x14ac:dyDescent="0.25">
      <c r="A3209" s="86">
        <v>32660</v>
      </c>
      <c r="B3209" s="87">
        <v>354508</v>
      </c>
    </row>
    <row r="3210" spans="1:2" ht="15" x14ac:dyDescent="0.25">
      <c r="A3210" s="86">
        <v>32690</v>
      </c>
      <c r="B3210" s="87">
        <v>375765</v>
      </c>
    </row>
    <row r="3211" spans="1:2" ht="15" x14ac:dyDescent="0.25">
      <c r="A3211" s="86">
        <v>32721</v>
      </c>
      <c r="B3211" s="87">
        <v>367986</v>
      </c>
    </row>
    <row r="3212" spans="1:2" ht="15" x14ac:dyDescent="0.25">
      <c r="A3212" s="86">
        <v>32752</v>
      </c>
      <c r="B3212" s="87">
        <v>402378</v>
      </c>
    </row>
    <row r="3213" spans="1:2" ht="15" x14ac:dyDescent="0.25">
      <c r="A3213" s="86">
        <v>32782</v>
      </c>
      <c r="B3213" s="87">
        <v>426516</v>
      </c>
    </row>
    <row r="3214" spans="1:2" ht="15" x14ac:dyDescent="0.25">
      <c r="A3214" s="86">
        <v>32813</v>
      </c>
      <c r="B3214" s="87">
        <v>433313</v>
      </c>
    </row>
    <row r="3215" spans="1:2" ht="15" x14ac:dyDescent="0.25">
      <c r="A3215" s="86">
        <v>32843</v>
      </c>
      <c r="B3215" s="87">
        <v>338461</v>
      </c>
    </row>
    <row r="3216" spans="1:2" ht="15" x14ac:dyDescent="0.25">
      <c r="A3216" s="86">
        <v>32874</v>
      </c>
      <c r="B3216" s="87">
        <v>416834</v>
      </c>
    </row>
    <row r="3217" spans="1:2" ht="15" x14ac:dyDescent="0.25">
      <c r="A3217" s="86">
        <v>32905</v>
      </c>
      <c r="B3217" s="87">
        <v>381099</v>
      </c>
    </row>
    <row r="3218" spans="1:2" ht="15" x14ac:dyDescent="0.25">
      <c r="A3218" s="86">
        <v>32933</v>
      </c>
      <c r="B3218" s="87">
        <v>445673</v>
      </c>
    </row>
    <row r="3219" spans="1:2" ht="15" x14ac:dyDescent="0.25">
      <c r="A3219" s="86">
        <v>32964</v>
      </c>
      <c r="B3219" s="87">
        <v>412408</v>
      </c>
    </row>
    <row r="3220" spans="1:2" ht="15" x14ac:dyDescent="0.25">
      <c r="A3220" s="86">
        <v>32994</v>
      </c>
      <c r="B3220" s="87">
        <v>393997</v>
      </c>
    </row>
    <row r="3221" spans="1:2" ht="15" x14ac:dyDescent="0.25">
      <c r="A3221" s="86">
        <v>33025</v>
      </c>
      <c r="B3221" s="87">
        <v>348241</v>
      </c>
    </row>
    <row r="3222" spans="1:2" ht="15" x14ac:dyDescent="0.25">
      <c r="A3222" s="86">
        <v>33055</v>
      </c>
      <c r="B3222" s="87">
        <v>380134</v>
      </c>
    </row>
    <row r="3223" spans="1:2" ht="15" x14ac:dyDescent="0.25">
      <c r="A3223" s="86">
        <v>33086</v>
      </c>
      <c r="B3223" s="87">
        <v>373688</v>
      </c>
    </row>
    <row r="3224" spans="1:2" ht="15" x14ac:dyDescent="0.25">
      <c r="A3224" s="86">
        <v>33117</v>
      </c>
      <c r="B3224" s="87">
        <v>393588</v>
      </c>
    </row>
    <row r="3225" spans="1:2" ht="15" x14ac:dyDescent="0.25">
      <c r="A3225" s="86">
        <v>33147</v>
      </c>
      <c r="B3225" s="87">
        <v>434192</v>
      </c>
    </row>
    <row r="3226" spans="1:2" ht="15" x14ac:dyDescent="0.25">
      <c r="A3226" s="86">
        <v>33178</v>
      </c>
      <c r="B3226" s="87">
        <v>430731</v>
      </c>
    </row>
    <row r="3227" spans="1:2" ht="15" x14ac:dyDescent="0.25">
      <c r="A3227" s="86">
        <v>33208</v>
      </c>
      <c r="B3227" s="87">
        <v>344468</v>
      </c>
    </row>
    <row r="3228" spans="1:2" ht="15" x14ac:dyDescent="0.25">
      <c r="A3228" s="86">
        <v>33239</v>
      </c>
      <c r="B3228" s="87">
        <v>411891</v>
      </c>
    </row>
    <row r="3229" spans="1:2" ht="15" x14ac:dyDescent="0.25">
      <c r="A3229" s="86">
        <v>33270</v>
      </c>
      <c r="B3229" s="87">
        <v>370497</v>
      </c>
    </row>
    <row r="3230" spans="1:2" ht="15" x14ac:dyDescent="0.25">
      <c r="A3230" s="86">
        <v>33298</v>
      </c>
      <c r="B3230" s="87">
        <v>437305</v>
      </c>
    </row>
    <row r="3231" spans="1:2" ht="15" x14ac:dyDescent="0.25">
      <c r="A3231" s="86">
        <v>33329</v>
      </c>
      <c r="B3231" s="87">
        <v>411270</v>
      </c>
    </row>
    <row r="3232" spans="1:2" ht="15" x14ac:dyDescent="0.25">
      <c r="A3232" s="86">
        <v>33359</v>
      </c>
      <c r="B3232" s="87">
        <v>385495</v>
      </c>
    </row>
    <row r="3233" spans="1:2" ht="15" x14ac:dyDescent="0.25">
      <c r="A3233" s="86">
        <v>33390</v>
      </c>
      <c r="B3233" s="87">
        <v>341273</v>
      </c>
    </row>
    <row r="3234" spans="1:2" ht="15" x14ac:dyDescent="0.25">
      <c r="A3234" s="86">
        <v>33420</v>
      </c>
      <c r="B3234" s="87">
        <v>384217</v>
      </c>
    </row>
    <row r="3235" spans="1:2" ht="15" x14ac:dyDescent="0.25">
      <c r="A3235" s="86">
        <v>33451</v>
      </c>
      <c r="B3235" s="87">
        <v>373223</v>
      </c>
    </row>
    <row r="3236" spans="1:2" ht="15" x14ac:dyDescent="0.25">
      <c r="A3236" s="86">
        <v>33482</v>
      </c>
      <c r="B3236" s="87">
        <v>415771</v>
      </c>
    </row>
    <row r="3237" spans="1:2" ht="15" x14ac:dyDescent="0.25">
      <c r="A3237" s="86">
        <v>33512</v>
      </c>
      <c r="B3237" s="87">
        <v>448634</v>
      </c>
    </row>
    <row r="3238" spans="1:2" ht="15" x14ac:dyDescent="0.25">
      <c r="A3238" s="86">
        <v>33543</v>
      </c>
      <c r="B3238" s="87">
        <v>454341</v>
      </c>
    </row>
    <row r="3239" spans="1:2" ht="15" x14ac:dyDescent="0.25">
      <c r="A3239" s="86">
        <v>33573</v>
      </c>
      <c r="B3239" s="87">
        <v>350297</v>
      </c>
    </row>
    <row r="3240" spans="1:2" ht="15" x14ac:dyDescent="0.25">
      <c r="A3240" s="86">
        <v>33604</v>
      </c>
      <c r="B3240" s="87">
        <v>419104</v>
      </c>
    </row>
    <row r="3241" spans="1:2" ht="15" x14ac:dyDescent="0.25">
      <c r="A3241" s="86">
        <v>33635</v>
      </c>
      <c r="B3241" s="87">
        <v>398027</v>
      </c>
    </row>
    <row r="3242" spans="1:2" ht="15" x14ac:dyDescent="0.25">
      <c r="A3242" s="86">
        <v>33664</v>
      </c>
      <c r="B3242" s="87">
        <v>456059</v>
      </c>
    </row>
    <row r="3243" spans="1:2" ht="15" x14ac:dyDescent="0.25">
      <c r="A3243" s="86">
        <v>33695</v>
      </c>
      <c r="B3243" s="87">
        <v>430052</v>
      </c>
    </row>
    <row r="3244" spans="1:2" ht="15" x14ac:dyDescent="0.25">
      <c r="A3244" s="86">
        <v>33725</v>
      </c>
      <c r="B3244" s="87">
        <v>399757</v>
      </c>
    </row>
    <row r="3245" spans="1:2" ht="15" x14ac:dyDescent="0.25">
      <c r="A3245" s="86">
        <v>33756</v>
      </c>
      <c r="B3245" s="87">
        <v>362731</v>
      </c>
    </row>
    <row r="3246" spans="1:2" ht="15" x14ac:dyDescent="0.25">
      <c r="A3246" s="86">
        <v>33786</v>
      </c>
      <c r="B3246" s="87">
        <v>384896</v>
      </c>
    </row>
    <row r="3247" spans="1:2" ht="15" x14ac:dyDescent="0.25">
      <c r="A3247" s="86">
        <v>33817</v>
      </c>
      <c r="B3247" s="87">
        <v>385349</v>
      </c>
    </row>
    <row r="3248" spans="1:2" ht="15" x14ac:dyDescent="0.25">
      <c r="A3248" s="86">
        <v>33848</v>
      </c>
      <c r="B3248" s="87">
        <v>432289</v>
      </c>
    </row>
    <row r="3249" spans="1:2" ht="15" x14ac:dyDescent="0.25">
      <c r="A3249" s="86">
        <v>33878</v>
      </c>
      <c r="B3249" s="87">
        <v>468891</v>
      </c>
    </row>
    <row r="3250" spans="1:2" ht="15" x14ac:dyDescent="0.25">
      <c r="A3250" s="86">
        <v>33909</v>
      </c>
      <c r="B3250" s="87">
        <v>442702</v>
      </c>
    </row>
    <row r="3251" spans="1:2" ht="15" x14ac:dyDescent="0.25">
      <c r="A3251" s="86">
        <v>33939</v>
      </c>
      <c r="B3251" s="87">
        <v>370178</v>
      </c>
    </row>
    <row r="3252" spans="1:2" ht="15" x14ac:dyDescent="0.25">
      <c r="A3252" s="86">
        <v>33970</v>
      </c>
      <c r="B3252" s="87">
        <v>439400</v>
      </c>
    </row>
    <row r="3253" spans="1:2" ht="15" x14ac:dyDescent="0.25">
      <c r="A3253" s="86">
        <v>34001</v>
      </c>
      <c r="B3253" s="87">
        <v>393900</v>
      </c>
    </row>
    <row r="3254" spans="1:2" ht="15" x14ac:dyDescent="0.25">
      <c r="A3254" s="86">
        <v>34029</v>
      </c>
      <c r="B3254" s="87">
        <v>468700</v>
      </c>
    </row>
    <row r="3255" spans="1:2" ht="15" x14ac:dyDescent="0.25">
      <c r="A3255" s="86">
        <v>34060</v>
      </c>
      <c r="B3255" s="87">
        <v>438800</v>
      </c>
    </row>
    <row r="3256" spans="1:2" ht="15" x14ac:dyDescent="0.25">
      <c r="A3256" s="86">
        <v>34090</v>
      </c>
      <c r="B3256" s="87">
        <v>430100</v>
      </c>
    </row>
    <row r="3257" spans="1:2" ht="15" x14ac:dyDescent="0.25">
      <c r="A3257" s="86">
        <v>34121</v>
      </c>
      <c r="B3257" s="87">
        <v>366300</v>
      </c>
    </row>
    <row r="3258" spans="1:2" ht="15" x14ac:dyDescent="0.25">
      <c r="A3258" s="86">
        <v>34151</v>
      </c>
      <c r="B3258" s="87">
        <v>391000</v>
      </c>
    </row>
    <row r="3259" spans="1:2" ht="15" x14ac:dyDescent="0.25">
      <c r="A3259" s="86">
        <v>34182</v>
      </c>
      <c r="B3259" s="87">
        <v>380900</v>
      </c>
    </row>
    <row r="3260" spans="1:2" ht="15" x14ac:dyDescent="0.25">
      <c r="A3260" s="86">
        <v>34213</v>
      </c>
      <c r="B3260" s="87">
        <v>431400</v>
      </c>
    </row>
    <row r="3261" spans="1:2" ht="15" x14ac:dyDescent="0.25">
      <c r="A3261" s="86">
        <v>34243</v>
      </c>
      <c r="B3261" s="87">
        <v>465400</v>
      </c>
    </row>
    <row r="3262" spans="1:2" ht="15" x14ac:dyDescent="0.25">
      <c r="A3262" s="86">
        <v>34274</v>
      </c>
      <c r="B3262" s="87">
        <v>471500</v>
      </c>
    </row>
    <row r="3263" spans="1:2" ht="15" x14ac:dyDescent="0.25">
      <c r="A3263" s="86">
        <v>34304</v>
      </c>
      <c r="B3263" s="87">
        <v>387500</v>
      </c>
    </row>
    <row r="3264" spans="1:2" ht="15" x14ac:dyDescent="0.25">
      <c r="A3264" s="86">
        <v>34335</v>
      </c>
      <c r="B3264" s="87">
        <v>446400</v>
      </c>
    </row>
    <row r="3265" spans="1:2" ht="15" x14ac:dyDescent="0.25">
      <c r="A3265" s="86">
        <v>34366</v>
      </c>
      <c r="B3265" s="87">
        <v>421500</v>
      </c>
    </row>
    <row r="3266" spans="1:2" ht="15" x14ac:dyDescent="0.25">
      <c r="A3266" s="86">
        <v>34394</v>
      </c>
      <c r="B3266" s="87">
        <v>504800</v>
      </c>
    </row>
    <row r="3267" spans="1:2" ht="15" x14ac:dyDescent="0.25">
      <c r="A3267" s="86">
        <v>34425</v>
      </c>
      <c r="B3267" s="87">
        <v>492071</v>
      </c>
    </row>
    <row r="3268" spans="1:2" ht="15" x14ac:dyDescent="0.25">
      <c r="A3268" s="86">
        <v>34455</v>
      </c>
      <c r="B3268" s="87">
        <v>421253</v>
      </c>
    </row>
    <row r="3269" spans="1:2" ht="15" x14ac:dyDescent="0.25">
      <c r="A3269" s="86">
        <v>34486</v>
      </c>
      <c r="B3269" s="87">
        <v>396682</v>
      </c>
    </row>
    <row r="3270" spans="1:2" ht="15" x14ac:dyDescent="0.25">
      <c r="A3270" s="86">
        <v>34516</v>
      </c>
      <c r="B3270" s="87">
        <v>428000</v>
      </c>
    </row>
    <row r="3271" spans="1:2" ht="15" x14ac:dyDescent="0.25">
      <c r="A3271" s="86">
        <v>34547</v>
      </c>
      <c r="B3271" s="87">
        <v>421900</v>
      </c>
    </row>
    <row r="3272" spans="1:2" ht="15" x14ac:dyDescent="0.25">
      <c r="A3272" s="86">
        <v>34578</v>
      </c>
      <c r="B3272" s="87">
        <v>465600</v>
      </c>
    </row>
    <row r="3273" spans="1:2" ht="15" x14ac:dyDescent="0.25">
      <c r="A3273" s="86">
        <v>34608</v>
      </c>
      <c r="B3273" s="87">
        <v>525793</v>
      </c>
    </row>
    <row r="3274" spans="1:2" ht="15" x14ac:dyDescent="0.25">
      <c r="A3274" s="86">
        <v>34639</v>
      </c>
      <c r="B3274" s="87">
        <v>499855</v>
      </c>
    </row>
    <row r="3275" spans="1:2" ht="15" x14ac:dyDescent="0.25">
      <c r="A3275" s="86">
        <v>34669</v>
      </c>
      <c r="B3275" s="87">
        <v>435287</v>
      </c>
    </row>
    <row r="3276" spans="1:2" ht="15" x14ac:dyDescent="0.25">
      <c r="A3276" s="86">
        <v>34700</v>
      </c>
      <c r="B3276" s="87">
        <v>479499</v>
      </c>
    </row>
    <row r="3277" spans="1:2" ht="15" x14ac:dyDescent="0.25">
      <c r="A3277" s="86">
        <v>34731</v>
      </c>
      <c r="B3277" s="87">
        <v>473027</v>
      </c>
    </row>
    <row r="3278" spans="1:2" ht="15" x14ac:dyDescent="0.25">
      <c r="A3278" s="86">
        <v>34759</v>
      </c>
      <c r="B3278" s="87">
        <v>554410</v>
      </c>
    </row>
    <row r="3279" spans="1:2" ht="15" x14ac:dyDescent="0.25">
      <c r="A3279" s="86">
        <v>34790</v>
      </c>
      <c r="B3279" s="87">
        <v>489574</v>
      </c>
    </row>
    <row r="3280" spans="1:2" ht="15" x14ac:dyDescent="0.25">
      <c r="A3280" s="86">
        <v>34820</v>
      </c>
      <c r="B3280" s="87">
        <v>462157</v>
      </c>
    </row>
    <row r="3281" spans="1:2" ht="15" x14ac:dyDescent="0.25">
      <c r="A3281" s="88">
        <v>34851</v>
      </c>
      <c r="B3281" s="89">
        <v>420331</v>
      </c>
    </row>
    <row r="3285" spans="1:2" ht="15.75" x14ac:dyDescent="0.25">
      <c r="A3285" s="77" t="s">
        <v>7</v>
      </c>
      <c r="B3285" s="78" t="s">
        <v>154</v>
      </c>
    </row>
    <row r="3286" spans="1:2" ht="15" x14ac:dyDescent="0.2">
      <c r="A3286" s="79" t="s">
        <v>155</v>
      </c>
      <c r="B3286" s="80">
        <v>2169</v>
      </c>
    </row>
    <row r="3287" spans="1:2" ht="15" x14ac:dyDescent="0.2">
      <c r="A3287" s="79" t="s">
        <v>156</v>
      </c>
      <c r="B3287" s="80">
        <v>1714</v>
      </c>
    </row>
    <row r="3288" spans="1:2" ht="15" x14ac:dyDescent="0.2">
      <c r="A3288" s="79" t="s">
        <v>157</v>
      </c>
      <c r="B3288" s="80">
        <v>1939</v>
      </c>
    </row>
    <row r="3289" spans="1:2" ht="15" x14ac:dyDescent="0.2">
      <c r="A3289" s="79" t="s">
        <v>158</v>
      </c>
      <c r="B3289" s="80">
        <v>1762</v>
      </c>
    </row>
    <row r="3290" spans="1:2" ht="15" x14ac:dyDescent="0.2">
      <c r="A3290" s="79" t="s">
        <v>159</v>
      </c>
      <c r="B3290" s="80">
        <v>2028</v>
      </c>
    </row>
    <row r="3291" spans="1:2" ht="15" x14ac:dyDescent="0.2">
      <c r="A3291" s="79" t="s">
        <v>160</v>
      </c>
      <c r="B3291" s="80">
        <v>1975</v>
      </c>
    </row>
    <row r="3292" spans="1:2" ht="15" x14ac:dyDescent="0.2">
      <c r="A3292" s="79" t="s">
        <v>161</v>
      </c>
      <c r="B3292" s="80">
        <v>1981</v>
      </c>
    </row>
    <row r="3293" spans="1:2" ht="15" x14ac:dyDescent="0.2">
      <c r="A3293" s="79" t="s">
        <v>162</v>
      </c>
      <c r="B3293" s="80">
        <v>2086</v>
      </c>
    </row>
    <row r="3294" spans="1:2" ht="15" x14ac:dyDescent="0.2">
      <c r="A3294" s="79" t="s">
        <v>163</v>
      </c>
      <c r="B3294" s="80">
        <v>2023</v>
      </c>
    </row>
    <row r="3295" spans="1:2" ht="15" x14ac:dyDescent="0.2">
      <c r="A3295" s="79" t="s">
        <v>164</v>
      </c>
      <c r="B3295" s="80">
        <v>2094</v>
      </c>
    </row>
    <row r="3296" spans="1:2" ht="15" x14ac:dyDescent="0.2">
      <c r="A3296" s="79" t="s">
        <v>165</v>
      </c>
      <c r="B3296" s="80">
        <v>1966</v>
      </c>
    </row>
    <row r="3297" spans="1:2" ht="15" x14ac:dyDescent="0.2">
      <c r="A3297" s="79" t="s">
        <v>166</v>
      </c>
      <c r="B3297" s="80">
        <v>1535</v>
      </c>
    </row>
    <row r="3298" spans="1:2" ht="15" x14ac:dyDescent="0.2">
      <c r="A3298" s="79" t="s">
        <v>167</v>
      </c>
      <c r="B3298" s="81">
        <v>2402</v>
      </c>
    </row>
    <row r="3299" spans="1:2" ht="15" x14ac:dyDescent="0.2">
      <c r="A3299" s="79" t="s">
        <v>168</v>
      </c>
      <c r="B3299" s="81">
        <v>1807</v>
      </c>
    </row>
    <row r="3300" spans="1:2" ht="15" x14ac:dyDescent="0.2">
      <c r="A3300" s="79" t="s">
        <v>169</v>
      </c>
      <c r="B3300" s="81">
        <v>1935</v>
      </c>
    </row>
    <row r="3301" spans="1:2" ht="15" x14ac:dyDescent="0.2">
      <c r="A3301" s="79" t="s">
        <v>170</v>
      </c>
      <c r="B3301" s="81">
        <v>1958</v>
      </c>
    </row>
    <row r="3302" spans="1:2" ht="15" x14ac:dyDescent="0.2">
      <c r="A3302" s="79" t="s">
        <v>171</v>
      </c>
      <c r="B3302" s="81">
        <v>2071</v>
      </c>
    </row>
    <row r="3303" spans="1:2" ht="15" x14ac:dyDescent="0.2">
      <c r="A3303" s="79" t="s">
        <v>172</v>
      </c>
      <c r="B3303" s="81">
        <v>1965</v>
      </c>
    </row>
    <row r="3304" spans="1:2" ht="15" x14ac:dyDescent="0.2">
      <c r="A3304" s="79" t="s">
        <v>173</v>
      </c>
      <c r="B3304" s="81">
        <v>2141</v>
      </c>
    </row>
    <row r="3305" spans="1:2" ht="15" x14ac:dyDescent="0.2">
      <c r="A3305" s="79" t="s">
        <v>174</v>
      </c>
      <c r="B3305" s="81">
        <v>2219</v>
      </c>
    </row>
    <row r="3306" spans="1:2" ht="15" x14ac:dyDescent="0.2">
      <c r="A3306" s="79" t="s">
        <v>175</v>
      </c>
      <c r="B3306" s="81">
        <v>2090</v>
      </c>
    </row>
    <row r="3307" spans="1:2" ht="15" x14ac:dyDescent="0.2">
      <c r="A3307" s="79" t="s">
        <v>176</v>
      </c>
      <c r="B3307" s="81">
        <v>2277</v>
      </c>
    </row>
    <row r="3308" spans="1:2" ht="15" x14ac:dyDescent="0.2">
      <c r="A3308" s="79" t="s">
        <v>177</v>
      </c>
      <c r="B3308" s="81">
        <v>1962</v>
      </c>
    </row>
    <row r="3309" spans="1:2" ht="15" x14ac:dyDescent="0.2">
      <c r="A3309" s="79" t="s">
        <v>178</v>
      </c>
      <c r="B3309" s="81">
        <v>1624</v>
      </c>
    </row>
    <row r="3310" spans="1:2" ht="15" x14ac:dyDescent="0.2">
      <c r="A3310" s="79" t="s">
        <v>179</v>
      </c>
      <c r="B3310" s="81">
        <v>2660</v>
      </c>
    </row>
    <row r="3311" spans="1:2" ht="15" x14ac:dyDescent="0.2">
      <c r="A3311" s="79" t="s">
        <v>180</v>
      </c>
      <c r="B3311" s="81">
        <v>1981</v>
      </c>
    </row>
    <row r="3312" spans="1:2" ht="15" x14ac:dyDescent="0.2">
      <c r="A3312" s="79" t="s">
        <v>181</v>
      </c>
      <c r="B3312" s="81">
        <v>1893</v>
      </c>
    </row>
    <row r="3313" spans="1:2" ht="15" x14ac:dyDescent="0.2">
      <c r="A3313" s="79" t="s">
        <v>182</v>
      </c>
      <c r="B3313" s="81">
        <v>2281</v>
      </c>
    </row>
    <row r="3314" spans="1:2" ht="15" x14ac:dyDescent="0.2">
      <c r="A3314" s="79" t="s">
        <v>183</v>
      </c>
      <c r="B3314" s="81">
        <v>1984</v>
      </c>
    </row>
    <row r="3315" spans="1:2" ht="15" x14ac:dyDescent="0.2">
      <c r="A3315" s="79" t="s">
        <v>184</v>
      </c>
      <c r="B3315" s="81">
        <v>2068</v>
      </c>
    </row>
    <row r="3316" spans="1:2" ht="15" x14ac:dyDescent="0.2">
      <c r="A3316" s="79" t="s">
        <v>185</v>
      </c>
      <c r="B3316" s="81">
        <v>2228</v>
      </c>
    </row>
    <row r="3317" spans="1:2" ht="15" x14ac:dyDescent="0.2">
      <c r="A3317" s="79" t="s">
        <v>186</v>
      </c>
      <c r="B3317" s="81">
        <v>2069</v>
      </c>
    </row>
    <row r="3318" spans="1:2" ht="15" x14ac:dyDescent="0.2">
      <c r="A3318" s="79" t="s">
        <v>187</v>
      </c>
      <c r="B3318" s="81">
        <v>2153</v>
      </c>
    </row>
    <row r="3319" spans="1:2" ht="15" x14ac:dyDescent="0.2">
      <c r="A3319" s="79" t="s">
        <v>188</v>
      </c>
      <c r="B3319" s="81">
        <v>2399</v>
      </c>
    </row>
    <row r="3320" spans="1:2" ht="15" x14ac:dyDescent="0.2">
      <c r="A3320" s="79" t="s">
        <v>189</v>
      </c>
      <c r="B3320" s="81">
        <v>1998</v>
      </c>
    </row>
    <row r="3321" spans="1:2" ht="15" x14ac:dyDescent="0.2">
      <c r="A3321" s="79" t="s">
        <v>190</v>
      </c>
      <c r="B3321" s="81">
        <v>1917</v>
      </c>
    </row>
    <row r="3322" spans="1:2" ht="15" x14ac:dyDescent="0.2">
      <c r="A3322" s="79" t="s">
        <v>191</v>
      </c>
      <c r="B3322" s="82">
        <v>2335</v>
      </c>
    </row>
    <row r="3323" spans="1:2" ht="15" x14ac:dyDescent="0.2">
      <c r="A3323" s="79" t="s">
        <v>192</v>
      </c>
      <c r="B3323" s="81">
        <v>1901</v>
      </c>
    </row>
    <row r="3324" spans="1:2" ht="15" x14ac:dyDescent="0.2">
      <c r="A3324" s="79" t="s">
        <v>193</v>
      </c>
      <c r="B3324" s="81">
        <v>2086</v>
      </c>
    </row>
    <row r="3325" spans="1:2" ht="15" x14ac:dyDescent="0.2">
      <c r="A3325" s="79" t="s">
        <v>194</v>
      </c>
      <c r="B3325" s="81">
        <v>2122</v>
      </c>
    </row>
    <row r="3326" spans="1:2" ht="15" x14ac:dyDescent="0.2">
      <c r="A3326" s="79" t="s">
        <v>195</v>
      </c>
      <c r="B3326" s="81">
        <v>1976</v>
      </c>
    </row>
    <row r="3327" spans="1:2" ht="15" x14ac:dyDescent="0.2">
      <c r="A3327" s="79" t="s">
        <v>196</v>
      </c>
      <c r="B3327" s="81">
        <v>2193</v>
      </c>
    </row>
    <row r="3328" spans="1:2" ht="15" x14ac:dyDescent="0.2">
      <c r="A3328" s="79" t="s">
        <v>197</v>
      </c>
      <c r="B3328" s="81">
        <v>2166</v>
      </c>
    </row>
    <row r="3329" spans="1:2" ht="15" x14ac:dyDescent="0.2">
      <c r="A3329" s="79" t="s">
        <v>198</v>
      </c>
      <c r="B3329" s="81">
        <v>1977</v>
      </c>
    </row>
    <row r="3330" spans="1:2" ht="15" x14ac:dyDescent="0.2">
      <c r="A3330" s="79" t="s">
        <v>199</v>
      </c>
      <c r="B3330" s="81">
        <v>2187</v>
      </c>
    </row>
    <row r="3331" spans="1:2" ht="15" x14ac:dyDescent="0.2">
      <c r="A3331" s="79" t="s">
        <v>200</v>
      </c>
      <c r="B3331" s="81">
        <v>2082</v>
      </c>
    </row>
    <row r="3332" spans="1:2" ht="15" x14ac:dyDescent="0.2">
      <c r="A3332" s="79" t="s">
        <v>201</v>
      </c>
      <c r="B3332" s="81">
        <v>2017</v>
      </c>
    </row>
    <row r="3333" spans="1:2" ht="15" x14ac:dyDescent="0.2">
      <c r="A3333" s="79" t="s">
        <v>202</v>
      </c>
      <c r="B3333" s="81">
        <v>1868</v>
      </c>
    </row>
    <row r="3334" spans="1:2" ht="15" x14ac:dyDescent="0.2">
      <c r="A3334" s="79" t="s">
        <v>203</v>
      </c>
      <c r="B3334" s="81">
        <v>2385</v>
      </c>
    </row>
    <row r="3335" spans="1:2" ht="15" x14ac:dyDescent="0.2">
      <c r="A3335" s="79" t="s">
        <v>204</v>
      </c>
      <c r="B3335" s="81">
        <v>1908</v>
      </c>
    </row>
    <row r="3336" spans="1:2" ht="15" x14ac:dyDescent="0.2">
      <c r="A3336" s="79" t="s">
        <v>205</v>
      </c>
      <c r="B3336" s="81">
        <v>2150</v>
      </c>
    </row>
    <row r="3337" spans="1:2" ht="15" x14ac:dyDescent="0.2">
      <c r="A3337" s="79" t="s">
        <v>206</v>
      </c>
      <c r="B3337" s="81">
        <v>2121</v>
      </c>
    </row>
    <row r="3338" spans="1:2" ht="15" x14ac:dyDescent="0.2">
      <c r="A3338" s="79" t="s">
        <v>207</v>
      </c>
      <c r="B3338" s="81">
        <v>1948</v>
      </c>
    </row>
    <row r="3339" spans="1:2" ht="15" x14ac:dyDescent="0.2">
      <c r="A3339" s="79" t="s">
        <v>208</v>
      </c>
      <c r="B3339" s="81">
        <v>2223</v>
      </c>
    </row>
    <row r="3340" spans="1:2" ht="15" x14ac:dyDescent="0.2">
      <c r="A3340" s="79" t="s">
        <v>209</v>
      </c>
      <c r="B3340" s="81">
        <v>2142</v>
      </c>
    </row>
    <row r="3341" spans="1:2" ht="15" x14ac:dyDescent="0.2">
      <c r="A3341" s="79" t="s">
        <v>210</v>
      </c>
      <c r="B3341" s="81">
        <v>2102</v>
      </c>
    </row>
    <row r="3342" spans="1:2" ht="15" x14ac:dyDescent="0.2">
      <c r="A3342" s="79" t="s">
        <v>211</v>
      </c>
      <c r="B3342" s="81">
        <v>2168</v>
      </c>
    </row>
    <row r="3343" spans="1:2" ht="15" x14ac:dyDescent="0.2">
      <c r="A3343" s="79" t="s">
        <v>212</v>
      </c>
      <c r="B3343" s="81">
        <v>2149</v>
      </c>
    </row>
    <row r="3344" spans="1:2" ht="15" x14ac:dyDescent="0.2">
      <c r="A3344" s="79" t="s">
        <v>213</v>
      </c>
      <c r="B3344" s="81">
        <v>2221</v>
      </c>
    </row>
    <row r="3345" spans="1:2" ht="15" x14ac:dyDescent="0.2">
      <c r="A3345" s="79" t="s">
        <v>214</v>
      </c>
      <c r="B3345" s="81">
        <v>1798</v>
      </c>
    </row>
    <row r="3346" spans="1:2" ht="15" x14ac:dyDescent="0.2">
      <c r="A3346" s="79" t="s">
        <v>215</v>
      </c>
      <c r="B3346" s="81">
        <v>2574</v>
      </c>
    </row>
    <row r="3347" spans="1:2" ht="15" x14ac:dyDescent="0.2">
      <c r="A3347" s="79" t="s">
        <v>216</v>
      </c>
      <c r="B3347" s="81">
        <v>1946</v>
      </c>
    </row>
    <row r="3348" spans="1:2" ht="15" x14ac:dyDescent="0.2">
      <c r="A3348" s="79" t="s">
        <v>217</v>
      </c>
      <c r="B3348" s="81">
        <v>2181</v>
      </c>
    </row>
    <row r="3349" spans="1:2" ht="15" x14ac:dyDescent="0.2">
      <c r="A3349" s="79" t="s">
        <v>218</v>
      </c>
      <c r="B3349" s="81">
        <v>1767</v>
      </c>
    </row>
    <row r="3350" spans="1:2" ht="15" x14ac:dyDescent="0.2">
      <c r="A3350" s="79" t="s">
        <v>219</v>
      </c>
      <c r="B3350" s="81">
        <v>2215</v>
      </c>
    </row>
    <row r="3351" spans="1:2" ht="15" x14ac:dyDescent="0.2">
      <c r="A3351" s="79" t="s">
        <v>220</v>
      </c>
      <c r="B3351" s="81">
        <v>2174</v>
      </c>
    </row>
    <row r="3352" spans="1:2" ht="15" x14ac:dyDescent="0.2">
      <c r="A3352" s="79" t="s">
        <v>221</v>
      </c>
      <c r="B3352" s="81">
        <v>2059</v>
      </c>
    </row>
    <row r="3353" spans="1:2" ht="15" x14ac:dyDescent="0.2">
      <c r="A3353" s="79" t="s">
        <v>222</v>
      </c>
      <c r="B3353" s="81">
        <v>2196</v>
      </c>
    </row>
    <row r="3354" spans="1:2" ht="15" x14ac:dyDescent="0.2">
      <c r="A3354" s="79" t="s">
        <v>223</v>
      </c>
      <c r="B3354" s="81">
        <v>2227</v>
      </c>
    </row>
    <row r="3355" spans="1:2" ht="15" x14ac:dyDescent="0.2">
      <c r="A3355" s="79" t="s">
        <v>224</v>
      </c>
      <c r="B3355" s="81">
        <v>2055</v>
      </c>
    </row>
    <row r="3356" spans="1:2" ht="15" x14ac:dyDescent="0.2">
      <c r="A3356" s="79" t="s">
        <v>225</v>
      </c>
      <c r="B3356" s="81">
        <v>2132</v>
      </c>
    </row>
    <row r="3357" spans="1:2" ht="15" x14ac:dyDescent="0.2">
      <c r="A3357" s="79" t="s">
        <v>226</v>
      </c>
      <c r="B3357" s="81">
        <v>1747</v>
      </c>
    </row>
    <row r="3358" spans="1:2" ht="15" x14ac:dyDescent="0.2">
      <c r="A3358" s="79" t="s">
        <v>227</v>
      </c>
      <c r="B3358" s="81">
        <v>2507</v>
      </c>
    </row>
    <row r="3359" spans="1:2" ht="15" x14ac:dyDescent="0.2">
      <c r="A3359" s="79" t="s">
        <v>228</v>
      </c>
      <c r="B3359" s="81">
        <v>2030</v>
      </c>
    </row>
    <row r="3360" spans="1:2" ht="15" x14ac:dyDescent="0.2">
      <c r="A3360" s="79" t="s">
        <v>229</v>
      </c>
      <c r="B3360" s="81">
        <v>2078</v>
      </c>
    </row>
    <row r="3361" spans="1:2" ht="15" x14ac:dyDescent="0.2">
      <c r="A3361" s="79" t="s">
        <v>230</v>
      </c>
      <c r="B3361" s="81">
        <v>2086</v>
      </c>
    </row>
    <row r="3362" spans="1:2" ht="15" x14ac:dyDescent="0.2">
      <c r="A3362" s="79" t="s">
        <v>231</v>
      </c>
      <c r="B3362" s="81">
        <v>2160</v>
      </c>
    </row>
    <row r="3363" spans="1:2" ht="15" x14ac:dyDescent="0.2">
      <c r="A3363" s="79" t="s">
        <v>232</v>
      </c>
      <c r="B3363" s="81">
        <v>1963</v>
      </c>
    </row>
    <row r="3364" spans="1:2" ht="15" x14ac:dyDescent="0.2">
      <c r="A3364" s="79" t="s">
        <v>233</v>
      </c>
      <c r="B3364" s="81">
        <v>2114</v>
      </c>
    </row>
    <row r="3365" spans="1:2" ht="15" x14ac:dyDescent="0.2">
      <c r="A3365" s="79" t="s">
        <v>234</v>
      </c>
      <c r="B3365" s="81">
        <v>2149</v>
      </c>
    </row>
    <row r="3366" spans="1:2" ht="15" x14ac:dyDescent="0.2">
      <c r="A3366" s="79" t="s">
        <v>235</v>
      </c>
      <c r="B3366" s="81">
        <v>2022</v>
      </c>
    </row>
    <row r="3367" spans="1:2" ht="15" x14ac:dyDescent="0.2">
      <c r="A3367" s="79" t="s">
        <v>236</v>
      </c>
      <c r="B3367" s="81">
        <v>2370</v>
      </c>
    </row>
    <row r="3368" spans="1:2" ht="15" x14ac:dyDescent="0.2">
      <c r="A3368" s="79" t="s">
        <v>237</v>
      </c>
      <c r="B3368" s="81">
        <v>2166</v>
      </c>
    </row>
    <row r="3369" spans="1:2" ht="15" x14ac:dyDescent="0.2">
      <c r="A3369" s="79" t="s">
        <v>238</v>
      </c>
      <c r="B3369" s="81">
        <v>1624</v>
      </c>
    </row>
    <row r="3370" spans="1:2" ht="15" x14ac:dyDescent="0.2">
      <c r="A3370" s="79" t="s">
        <v>239</v>
      </c>
      <c r="B3370" s="83">
        <v>2541</v>
      </c>
    </row>
    <row r="3371" spans="1:2" ht="15" x14ac:dyDescent="0.2">
      <c r="A3371" s="79" t="s">
        <v>240</v>
      </c>
      <c r="B3371" s="81">
        <v>1825</v>
      </c>
    </row>
    <row r="3372" spans="1:2" ht="15" x14ac:dyDescent="0.2">
      <c r="A3372" s="79" t="s">
        <v>241</v>
      </c>
      <c r="B3372" s="81">
        <v>1780</v>
      </c>
    </row>
    <row r="3373" spans="1:2" ht="15" x14ac:dyDescent="0.2">
      <c r="A3373" s="79" t="s">
        <v>242</v>
      </c>
      <c r="B3373" s="81">
        <v>2105</v>
      </c>
    </row>
    <row r="3374" spans="1:2" ht="15" x14ac:dyDescent="0.2">
      <c r="A3374" s="79" t="s">
        <v>243</v>
      </c>
      <c r="B3374" s="81">
        <v>2130</v>
      </c>
    </row>
    <row r="3375" spans="1:2" ht="15" x14ac:dyDescent="0.2">
      <c r="A3375" s="79" t="s">
        <v>244</v>
      </c>
      <c r="B3375" s="81">
        <v>1729</v>
      </c>
    </row>
    <row r="3376" spans="1:2" ht="15" x14ac:dyDescent="0.2">
      <c r="A3376" s="79" t="s">
        <v>245</v>
      </c>
      <c r="B3376" s="81">
        <v>2225</v>
      </c>
    </row>
    <row r="3377" spans="1:2" ht="15" x14ac:dyDescent="0.2">
      <c r="A3377" s="79" t="s">
        <v>246</v>
      </c>
      <c r="B3377" s="81">
        <v>2075</v>
      </c>
    </row>
    <row r="3378" spans="1:2" ht="15" x14ac:dyDescent="0.2">
      <c r="A3378" s="79" t="s">
        <v>247</v>
      </c>
      <c r="B3378" s="81">
        <v>2067</v>
      </c>
    </row>
    <row r="3379" spans="1:2" ht="15" x14ac:dyDescent="0.2">
      <c r="A3379" s="79" t="s">
        <v>248</v>
      </c>
      <c r="B3379" s="81">
        <v>2187</v>
      </c>
    </row>
    <row r="3380" spans="1:2" ht="15" x14ac:dyDescent="0.2">
      <c r="A3380" s="79" t="s">
        <v>249</v>
      </c>
      <c r="B3380" s="81">
        <v>1892</v>
      </c>
    </row>
    <row r="3381" spans="1:2" ht="15" x14ac:dyDescent="0.2">
      <c r="A3381" s="79" t="s">
        <v>250</v>
      </c>
      <c r="B3381" s="81">
        <v>1721</v>
      </c>
    </row>
    <row r="3382" spans="1:2" ht="15" x14ac:dyDescent="0.2">
      <c r="A3382" s="79" t="s">
        <v>251</v>
      </c>
      <c r="B3382" s="83">
        <v>2362</v>
      </c>
    </row>
    <row r="3383" spans="1:2" ht="15" x14ac:dyDescent="0.2">
      <c r="A3383" s="79" t="s">
        <v>252</v>
      </c>
      <c r="B3383" s="81">
        <v>1857</v>
      </c>
    </row>
    <row r="3384" spans="1:2" ht="15" x14ac:dyDescent="0.2">
      <c r="A3384" s="79" t="s">
        <v>253</v>
      </c>
      <c r="B3384" s="81">
        <v>1837</v>
      </c>
    </row>
    <row r="3385" spans="1:2" ht="15" x14ac:dyDescent="0.2">
      <c r="A3385" s="79" t="s">
        <v>254</v>
      </c>
      <c r="B3385" s="81">
        <v>2043</v>
      </c>
    </row>
    <row r="3386" spans="1:2" ht="15" x14ac:dyDescent="0.2">
      <c r="A3386" s="79" t="s">
        <v>255</v>
      </c>
      <c r="B3386" s="81">
        <v>2009</v>
      </c>
    </row>
    <row r="3387" spans="1:2" ht="15" x14ac:dyDescent="0.2">
      <c r="A3387" s="79" t="s">
        <v>256</v>
      </c>
      <c r="B3387" s="81">
        <v>1948</v>
      </c>
    </row>
    <row r="3388" spans="1:2" ht="15" x14ac:dyDescent="0.2">
      <c r="A3388" s="79" t="s">
        <v>257</v>
      </c>
      <c r="B3388" s="81">
        <v>2139</v>
      </c>
    </row>
    <row r="3389" spans="1:2" ht="15" x14ac:dyDescent="0.2">
      <c r="A3389" s="79" t="s">
        <v>258</v>
      </c>
      <c r="B3389" s="81">
        <v>1964</v>
      </c>
    </row>
    <row r="3390" spans="1:2" ht="15" x14ac:dyDescent="0.2">
      <c r="A3390" s="79" t="s">
        <v>259</v>
      </c>
      <c r="B3390" s="81">
        <v>2246</v>
      </c>
    </row>
    <row r="3391" spans="1:2" ht="15" x14ac:dyDescent="0.2">
      <c r="A3391" s="79" t="s">
        <v>260</v>
      </c>
      <c r="B3391" s="81">
        <v>2269</v>
      </c>
    </row>
    <row r="3392" spans="1:2" ht="15" x14ac:dyDescent="0.2">
      <c r="A3392" s="79" t="s">
        <v>261</v>
      </c>
      <c r="B3392" s="81">
        <v>1914</v>
      </c>
    </row>
    <row r="3393" spans="1:13" ht="15" x14ac:dyDescent="0.2">
      <c r="A3393" s="79" t="s">
        <v>262</v>
      </c>
      <c r="B3393" s="81">
        <v>1806</v>
      </c>
    </row>
    <row r="3395" spans="1:13" ht="13.5" thickBot="1" x14ac:dyDescent="0.25">
      <c r="A3395" s="76" t="s">
        <v>268</v>
      </c>
    </row>
    <row r="3396" spans="1:13" ht="15.75" thickBot="1" x14ac:dyDescent="0.3">
      <c r="A3396" s="97" t="s">
        <v>133</v>
      </c>
      <c r="B3396" s="98" t="s">
        <v>263</v>
      </c>
      <c r="C3396" s="98" t="s">
        <v>264</v>
      </c>
      <c r="D3396" s="98" t="s">
        <v>265</v>
      </c>
      <c r="E3396" s="98" t="s">
        <v>266</v>
      </c>
      <c r="F3396" s="99" t="s">
        <v>267</v>
      </c>
      <c r="G3396" s="94"/>
      <c r="H3396" s="94"/>
      <c r="I3396" s="94"/>
      <c r="J3396" s="94"/>
      <c r="K3396" s="94"/>
      <c r="L3396" s="94"/>
      <c r="M3396" s="94"/>
    </row>
    <row r="3397" spans="1:13" ht="15" x14ac:dyDescent="0.25">
      <c r="A3397" s="90">
        <v>1966</v>
      </c>
      <c r="B3397" s="91">
        <v>2507.2399999999998</v>
      </c>
      <c r="C3397" s="91">
        <v>10.3</v>
      </c>
      <c r="D3397" s="91">
        <v>3433.48</v>
      </c>
      <c r="E3397" s="92">
        <v>0.42</v>
      </c>
      <c r="F3397" s="91">
        <v>2.5</v>
      </c>
      <c r="G3397" s="91"/>
      <c r="H3397" s="91"/>
      <c r="I3397" s="92"/>
      <c r="J3397" s="91"/>
      <c r="K3397" s="93"/>
      <c r="L3397" s="91"/>
      <c r="M3397" s="95"/>
    </row>
    <row r="3398" spans="1:13" ht="15" x14ac:dyDescent="0.25">
      <c r="A3398" s="90">
        <v>1967</v>
      </c>
      <c r="B3398" s="91">
        <v>2635.07</v>
      </c>
      <c r="C3398" s="91">
        <v>6.45</v>
      </c>
      <c r="D3398" s="91">
        <v>3738.46</v>
      </c>
      <c r="E3398" s="92">
        <v>0.42</v>
      </c>
      <c r="F3398" s="91">
        <v>2.5</v>
      </c>
      <c r="G3398" s="91"/>
      <c r="H3398" s="91"/>
      <c r="I3398" s="92"/>
      <c r="J3398" s="91"/>
      <c r="K3398" s="93"/>
      <c r="L3398" s="91"/>
      <c r="M3398" s="95"/>
    </row>
    <row r="3399" spans="1:13" ht="15" x14ac:dyDescent="0.25">
      <c r="A3399" s="90">
        <v>1968</v>
      </c>
      <c r="B3399" s="91">
        <v>2866.75</v>
      </c>
      <c r="C3399" s="91">
        <v>6.06</v>
      </c>
      <c r="D3399" s="91">
        <v>3984.41</v>
      </c>
      <c r="E3399" s="92">
        <v>0.43</v>
      </c>
      <c r="F3399" s="91">
        <v>2.6</v>
      </c>
      <c r="G3399" s="91"/>
      <c r="H3399" s="91"/>
      <c r="I3399" s="92"/>
      <c r="J3399" s="91"/>
      <c r="K3399" s="93"/>
      <c r="L3399" s="91"/>
      <c r="M3399" s="95"/>
    </row>
    <row r="3400" spans="1:13" ht="15" x14ac:dyDescent="0.25">
      <c r="A3400" s="90">
        <v>1969</v>
      </c>
      <c r="B3400" s="91">
        <v>2937.67</v>
      </c>
      <c r="C3400" s="91">
        <v>5.71</v>
      </c>
      <c r="D3400" s="91">
        <v>4102.47</v>
      </c>
      <c r="E3400" s="92">
        <v>0.43</v>
      </c>
      <c r="F3400" s="91">
        <v>2.6</v>
      </c>
      <c r="G3400" s="91"/>
      <c r="H3400" s="91"/>
      <c r="I3400" s="92"/>
      <c r="J3400" s="91"/>
      <c r="K3400" s="93"/>
      <c r="L3400" s="91"/>
      <c r="M3400" s="95"/>
    </row>
    <row r="3401" spans="1:13" ht="15" x14ac:dyDescent="0.25">
      <c r="A3401" s="90">
        <v>1970</v>
      </c>
      <c r="B3401" s="91">
        <v>3147.33</v>
      </c>
      <c r="C3401" s="91">
        <v>5.41</v>
      </c>
      <c r="D3401" s="91">
        <v>4535.34</v>
      </c>
      <c r="E3401" s="92">
        <v>0.51</v>
      </c>
      <c r="F3401" s="91">
        <v>2.6</v>
      </c>
      <c r="G3401" s="91"/>
      <c r="H3401" s="91"/>
      <c r="I3401" s="92"/>
      <c r="J3401" s="91"/>
      <c r="K3401" s="93"/>
      <c r="L3401" s="91"/>
      <c r="M3401" s="95"/>
    </row>
    <row r="3402" spans="1:13" ht="15" x14ac:dyDescent="0.25">
      <c r="A3402" s="90">
        <v>1971</v>
      </c>
      <c r="B3402" s="91">
        <v>3500.25</v>
      </c>
      <c r="C3402" s="91">
        <v>7.69</v>
      </c>
      <c r="D3402" s="91">
        <v>4830.4799999999996</v>
      </c>
      <c r="E3402" s="92">
        <v>0.56999999999999995</v>
      </c>
      <c r="F3402" s="91">
        <v>2.5</v>
      </c>
      <c r="G3402" s="91"/>
      <c r="H3402" s="91"/>
      <c r="I3402" s="92"/>
      <c r="J3402" s="91"/>
      <c r="K3402" s="93"/>
      <c r="L3402" s="91"/>
      <c r="M3402" s="95"/>
    </row>
    <row r="3403" spans="1:13" ht="15" x14ac:dyDescent="0.25">
      <c r="A3403" s="90">
        <v>1972</v>
      </c>
      <c r="B3403" s="91">
        <v>3566.35</v>
      </c>
      <c r="C3403" s="91">
        <v>9.52</v>
      </c>
      <c r="D3403" s="91">
        <v>5224.01</v>
      </c>
      <c r="E3403" s="92">
        <v>0.59</v>
      </c>
      <c r="F3403" s="91">
        <v>2.5</v>
      </c>
      <c r="G3403" s="91"/>
      <c r="H3403" s="91"/>
      <c r="I3403" s="92"/>
      <c r="J3403" s="91"/>
      <c r="K3403" s="93"/>
      <c r="L3403" s="91"/>
      <c r="M3403" s="95"/>
    </row>
    <row r="3404" spans="1:13" ht="15" x14ac:dyDescent="0.25">
      <c r="A3404" s="90">
        <v>1973</v>
      </c>
      <c r="B3404" s="91">
        <v>3976.53</v>
      </c>
      <c r="C3404" s="91">
        <v>8.6999999999999993</v>
      </c>
      <c r="D3404" s="91">
        <v>5804.45</v>
      </c>
      <c r="E3404" s="92">
        <v>0.64</v>
      </c>
      <c r="F3404" s="91">
        <v>2.6</v>
      </c>
      <c r="G3404" s="91"/>
      <c r="H3404" s="91"/>
      <c r="I3404" s="92"/>
      <c r="J3404" s="91"/>
      <c r="K3404" s="93"/>
      <c r="L3404" s="91"/>
      <c r="M3404" s="95"/>
    </row>
    <row r="3405" spans="1:13" ht="15" x14ac:dyDescent="0.25">
      <c r="A3405" s="90">
        <v>1974</v>
      </c>
      <c r="B3405" s="91">
        <v>4462.9799999999996</v>
      </c>
      <c r="C3405" s="91">
        <v>28</v>
      </c>
      <c r="D3405" s="91">
        <v>5873.32</v>
      </c>
      <c r="E3405" s="92">
        <v>0.67</v>
      </c>
      <c r="F3405" s="91">
        <v>1.7</v>
      </c>
      <c r="G3405" s="91"/>
      <c r="H3405" s="91"/>
      <c r="I3405" s="92"/>
      <c r="J3405" s="91"/>
      <c r="K3405" s="93"/>
      <c r="L3405" s="91"/>
      <c r="M3405" s="95"/>
    </row>
    <row r="3406" spans="1:13" ht="15" x14ac:dyDescent="0.25">
      <c r="A3406" s="90">
        <v>1975</v>
      </c>
      <c r="B3406" s="91">
        <v>4510.0200000000004</v>
      </c>
      <c r="C3406" s="91">
        <v>20.309999999999999</v>
      </c>
      <c r="D3406" s="91">
        <v>5617.53</v>
      </c>
      <c r="E3406" s="92">
        <v>0.74</v>
      </c>
      <c r="F3406" s="91">
        <v>4.4000000000000004</v>
      </c>
      <c r="G3406" s="91"/>
      <c r="H3406" s="91"/>
      <c r="I3406" s="92"/>
      <c r="J3406" s="91"/>
      <c r="K3406" s="93"/>
      <c r="L3406" s="91"/>
      <c r="M3406" s="95"/>
    </row>
    <row r="3407" spans="1:13" ht="15" x14ac:dyDescent="0.25">
      <c r="A3407" s="90">
        <v>1976</v>
      </c>
      <c r="B3407" s="91">
        <v>4730.66</v>
      </c>
      <c r="C3407" s="91">
        <v>18.18</v>
      </c>
      <c r="D3407" s="91">
        <v>6001.21</v>
      </c>
      <c r="E3407" s="92">
        <v>0.78</v>
      </c>
      <c r="F3407" s="91">
        <v>6.2</v>
      </c>
      <c r="G3407" s="91"/>
      <c r="H3407" s="91"/>
      <c r="I3407" s="92"/>
      <c r="J3407" s="91"/>
      <c r="K3407" s="93"/>
      <c r="L3407" s="91"/>
      <c r="M3407" s="95"/>
    </row>
    <row r="3408" spans="1:13" ht="15" x14ac:dyDescent="0.25">
      <c r="A3408" s="90">
        <v>1977</v>
      </c>
      <c r="B3408" s="91">
        <v>4519.22</v>
      </c>
      <c r="C3408" s="91">
        <v>27.47</v>
      </c>
      <c r="D3408" s="91">
        <v>6345.54</v>
      </c>
      <c r="E3408" s="92">
        <v>0.77</v>
      </c>
      <c r="F3408" s="91">
        <v>7.3</v>
      </c>
      <c r="G3408" s="91"/>
      <c r="H3408" s="91"/>
      <c r="I3408" s="92"/>
      <c r="J3408" s="91"/>
      <c r="K3408" s="93"/>
      <c r="L3408" s="91"/>
      <c r="M3408" s="95"/>
    </row>
    <row r="3409" spans="1:13" ht="15" x14ac:dyDescent="0.25">
      <c r="A3409" s="90">
        <v>1978</v>
      </c>
      <c r="B3409" s="91">
        <v>4358.41</v>
      </c>
      <c r="C3409" s="91">
        <v>23.28</v>
      </c>
      <c r="D3409" s="91">
        <v>6522.63</v>
      </c>
      <c r="E3409" s="92">
        <v>0.74</v>
      </c>
      <c r="F3409" s="91">
        <v>7.9</v>
      </c>
      <c r="G3409" s="91"/>
      <c r="H3409" s="91"/>
      <c r="I3409" s="92"/>
      <c r="J3409" s="91"/>
      <c r="K3409" s="93"/>
      <c r="L3409" s="91"/>
      <c r="M3409" s="95"/>
    </row>
    <row r="3410" spans="1:13" ht="15" x14ac:dyDescent="0.25">
      <c r="A3410" s="90">
        <v>1979</v>
      </c>
      <c r="B3410" s="91">
        <v>4557.74</v>
      </c>
      <c r="C3410" s="91">
        <v>23.08</v>
      </c>
      <c r="D3410" s="91">
        <v>6886.64</v>
      </c>
      <c r="E3410" s="92">
        <v>0.74</v>
      </c>
      <c r="F3410" s="91">
        <v>7.9</v>
      </c>
      <c r="G3410" s="91"/>
      <c r="H3410" s="91"/>
      <c r="I3410" s="92"/>
      <c r="J3410" s="91"/>
      <c r="K3410" s="93"/>
      <c r="L3410" s="91"/>
      <c r="M3410" s="95"/>
    </row>
    <row r="3411" spans="1:13" ht="15" x14ac:dyDescent="0.25">
      <c r="A3411" s="90">
        <v>1980</v>
      </c>
      <c r="B3411" s="91">
        <v>4784.22</v>
      </c>
      <c r="C3411" s="91">
        <v>17.05</v>
      </c>
      <c r="D3411" s="91">
        <v>7201.45</v>
      </c>
      <c r="E3411" s="92">
        <v>0.8</v>
      </c>
      <c r="F3411" s="91">
        <v>7.6</v>
      </c>
      <c r="G3411" s="91"/>
      <c r="H3411" s="91"/>
      <c r="I3411" s="92"/>
      <c r="J3411" s="91"/>
      <c r="K3411" s="93"/>
      <c r="L3411" s="91"/>
      <c r="M3411" s="95"/>
    </row>
    <row r="3412" spans="1:13" ht="15" x14ac:dyDescent="0.25">
      <c r="A3412" s="90">
        <v>1981</v>
      </c>
      <c r="B3412" s="91">
        <v>5034.3999999999996</v>
      </c>
      <c r="C3412" s="91">
        <v>19.899999999999999</v>
      </c>
      <c r="D3412" s="91">
        <v>7319.51</v>
      </c>
      <c r="E3412" s="92">
        <v>0.82</v>
      </c>
      <c r="F3412" s="91">
        <v>7.3</v>
      </c>
      <c r="G3412" s="91"/>
      <c r="H3412" s="91"/>
      <c r="I3412" s="92"/>
      <c r="J3412" s="91"/>
      <c r="K3412" s="93"/>
      <c r="L3412" s="91"/>
      <c r="M3412" s="95"/>
    </row>
    <row r="3413" spans="1:13" ht="15" x14ac:dyDescent="0.25">
      <c r="A3413" s="90">
        <v>1982</v>
      </c>
      <c r="B3413" s="91">
        <v>5149.93</v>
      </c>
      <c r="C3413" s="91">
        <v>22.67</v>
      </c>
      <c r="D3413" s="91">
        <v>7476.92</v>
      </c>
      <c r="E3413" s="92">
        <v>0.82</v>
      </c>
      <c r="F3413" s="91">
        <v>7.2</v>
      </c>
      <c r="G3413" s="91"/>
      <c r="H3413" s="91"/>
      <c r="I3413" s="92"/>
      <c r="J3413" s="91"/>
      <c r="K3413" s="93"/>
      <c r="L3413" s="91"/>
      <c r="M3413" s="95"/>
    </row>
    <row r="3414" spans="1:13" ht="15" x14ac:dyDescent="0.25">
      <c r="A3414" s="90">
        <v>1983</v>
      </c>
      <c r="B3414" s="91">
        <v>5138.75</v>
      </c>
      <c r="C3414" s="91">
        <v>25.08</v>
      </c>
      <c r="D3414" s="91">
        <v>7467.08</v>
      </c>
      <c r="E3414" s="92">
        <v>0.8</v>
      </c>
      <c r="F3414" s="91">
        <v>7.8</v>
      </c>
      <c r="G3414" s="91"/>
      <c r="H3414" s="91"/>
      <c r="I3414" s="92"/>
      <c r="J3414" s="91"/>
      <c r="K3414" s="93"/>
      <c r="L3414" s="91"/>
      <c r="M3414" s="95"/>
    </row>
    <row r="3415" spans="1:13" ht="15" x14ac:dyDescent="0.25">
      <c r="A3415" s="90">
        <v>1984</v>
      </c>
      <c r="B3415" s="91">
        <v>5115.53</v>
      </c>
      <c r="C3415" s="91">
        <v>29.29</v>
      </c>
      <c r="D3415" s="91">
        <v>7319.51</v>
      </c>
      <c r="E3415" s="92">
        <v>0.73</v>
      </c>
      <c r="F3415" s="91">
        <v>8.5</v>
      </c>
      <c r="G3415" s="91"/>
      <c r="H3415" s="91"/>
      <c r="I3415" s="92"/>
      <c r="J3415" s="91"/>
      <c r="K3415" s="93"/>
      <c r="L3415" s="91"/>
      <c r="M3415" s="95"/>
    </row>
    <row r="3416" spans="1:13" ht="15" x14ac:dyDescent="0.25">
      <c r="A3416" s="90">
        <v>1985</v>
      </c>
      <c r="B3416" s="91">
        <v>5044.6099999999997</v>
      </c>
      <c r="C3416" s="91">
        <v>19.39</v>
      </c>
      <c r="D3416" s="91">
        <v>7526.11</v>
      </c>
      <c r="E3416" s="92">
        <v>0.74</v>
      </c>
      <c r="F3416" s="91">
        <v>8.6999999999999993</v>
      </c>
      <c r="G3416" s="91"/>
      <c r="H3416" s="91"/>
      <c r="I3416" s="92"/>
      <c r="J3416" s="91"/>
      <c r="K3416" s="93"/>
      <c r="L3416" s="91"/>
      <c r="M3416" s="95"/>
    </row>
    <row r="3417" spans="1:13" ht="15" x14ac:dyDescent="0.25">
      <c r="A3417" s="90">
        <v>1986</v>
      </c>
      <c r="B3417" s="91">
        <v>5055.99</v>
      </c>
      <c r="C3417" s="91">
        <v>11.62</v>
      </c>
      <c r="D3417" s="91">
        <v>7840.93</v>
      </c>
      <c r="E3417" s="92">
        <v>0.79</v>
      </c>
      <c r="F3417" s="91">
        <v>8.4</v>
      </c>
      <c r="G3417" s="91"/>
      <c r="H3417" s="91"/>
      <c r="I3417" s="92"/>
      <c r="J3417" s="91"/>
      <c r="K3417" s="93"/>
      <c r="L3417" s="91"/>
      <c r="M3417" s="95"/>
    </row>
    <row r="3418" spans="1:13" ht="15" x14ac:dyDescent="0.25">
      <c r="A3418" s="90">
        <v>1987</v>
      </c>
      <c r="B3418" s="91">
        <v>5316.8</v>
      </c>
      <c r="C3418" s="91">
        <v>9.49</v>
      </c>
      <c r="D3418" s="91">
        <v>8342.67</v>
      </c>
      <c r="E3418" s="92">
        <v>0.84</v>
      </c>
      <c r="F3418" s="91">
        <v>6.9</v>
      </c>
      <c r="G3418" s="91"/>
      <c r="H3418" s="91"/>
      <c r="I3418" s="92"/>
      <c r="J3418" s="91"/>
      <c r="K3418" s="93"/>
      <c r="L3418" s="91"/>
      <c r="M3418" s="95"/>
    </row>
    <row r="3419" spans="1:13" ht="15" x14ac:dyDescent="0.25">
      <c r="A3419" s="90">
        <v>1988</v>
      </c>
      <c r="B3419" s="91">
        <v>5708.42</v>
      </c>
      <c r="C3419" s="91">
        <v>9.51</v>
      </c>
      <c r="D3419" s="91">
        <v>8962.4699999999993</v>
      </c>
      <c r="E3419" s="92">
        <v>0.89</v>
      </c>
      <c r="F3419" s="91">
        <v>5.5</v>
      </c>
      <c r="G3419" s="91"/>
      <c r="H3419" s="91"/>
      <c r="I3419" s="92"/>
      <c r="J3419" s="91"/>
      <c r="K3419" s="93"/>
      <c r="L3419" s="91"/>
      <c r="M3419" s="95"/>
    </row>
    <row r="3420" spans="1:13" ht="15" x14ac:dyDescent="0.25">
      <c r="A3420" s="90">
        <v>1989</v>
      </c>
      <c r="B3420" s="91">
        <v>5897.18</v>
      </c>
      <c r="C3420" s="91">
        <v>12.64</v>
      </c>
      <c r="D3420" s="91">
        <v>9424.85</v>
      </c>
      <c r="E3420" s="92">
        <v>0.94</v>
      </c>
      <c r="F3420" s="91">
        <v>4.9000000000000004</v>
      </c>
      <c r="G3420" s="91"/>
      <c r="H3420" s="91"/>
      <c r="I3420" s="92"/>
      <c r="J3420" s="91"/>
      <c r="K3420" s="93"/>
      <c r="L3420" s="91"/>
      <c r="M3420" s="95"/>
    </row>
    <row r="3421" spans="1:13" ht="15" x14ac:dyDescent="0.25">
      <c r="A3421" s="90">
        <v>1990</v>
      </c>
      <c r="B3421" s="91">
        <v>6221.71</v>
      </c>
      <c r="C3421" s="91">
        <v>13.38</v>
      </c>
      <c r="D3421" s="91">
        <v>9838.0499999999993</v>
      </c>
      <c r="E3421" s="92">
        <v>1</v>
      </c>
      <c r="F3421" s="91">
        <v>4.5999999999999996</v>
      </c>
      <c r="G3421" s="91"/>
      <c r="H3421" s="91"/>
      <c r="I3421" s="92"/>
      <c r="J3421" s="91"/>
      <c r="K3421" s="93"/>
      <c r="L3421" s="91"/>
      <c r="M3421" s="95"/>
    </row>
    <row r="3422" spans="1:13" ht="15" x14ac:dyDescent="0.25">
      <c r="A3422" s="90">
        <v>1991</v>
      </c>
      <c r="B3422" s="91">
        <v>6444.19</v>
      </c>
      <c r="C3422" s="91">
        <v>11.4</v>
      </c>
      <c r="D3422" s="91">
        <v>10064.33</v>
      </c>
      <c r="E3422" s="92">
        <v>1.0900000000000001</v>
      </c>
      <c r="F3422" s="91">
        <v>4</v>
      </c>
      <c r="G3422" s="91"/>
      <c r="H3422" s="91"/>
      <c r="I3422" s="92"/>
      <c r="J3422" s="91"/>
      <c r="K3422" s="93"/>
      <c r="L3422" s="91"/>
      <c r="M3422" s="95"/>
    </row>
    <row r="3423" spans="1:13" ht="15" x14ac:dyDescent="0.25">
      <c r="A3423" s="90">
        <v>1992</v>
      </c>
      <c r="B3423" s="91">
        <v>6706.6</v>
      </c>
      <c r="C3423" s="91">
        <v>8.89</v>
      </c>
      <c r="D3423" s="91">
        <v>10320.120000000001</v>
      </c>
      <c r="E3423" s="92">
        <v>1.1499999999999999</v>
      </c>
      <c r="F3423" s="91">
        <v>4.2</v>
      </c>
      <c r="G3423" s="91"/>
      <c r="H3423" s="91"/>
      <c r="I3423" s="92"/>
      <c r="J3423" s="91"/>
      <c r="K3423" s="93"/>
      <c r="L3423" s="91"/>
      <c r="M3423" s="95"/>
    </row>
    <row r="3424" spans="1:13" ht="15" x14ac:dyDescent="0.25">
      <c r="A3424" s="90">
        <v>1993</v>
      </c>
      <c r="B3424" s="91">
        <v>6803.01</v>
      </c>
      <c r="C3424" s="91">
        <v>6.84</v>
      </c>
      <c r="D3424" s="91">
        <v>10211.9</v>
      </c>
      <c r="E3424" s="92">
        <v>1.1299999999999999</v>
      </c>
      <c r="F3424" s="91">
        <v>5.7</v>
      </c>
      <c r="G3424" s="91"/>
      <c r="H3424" s="91"/>
      <c r="I3424" s="92"/>
      <c r="J3424" s="91"/>
      <c r="K3424" s="93"/>
      <c r="L3424" s="91"/>
      <c r="M3424" s="95"/>
    </row>
    <row r="3425" spans="1:13" ht="15" x14ac:dyDescent="0.25">
      <c r="A3425" s="90">
        <v>1994</v>
      </c>
      <c r="B3425" s="91">
        <v>6903.09</v>
      </c>
      <c r="C3425" s="91">
        <v>4.9400000000000004</v>
      </c>
      <c r="D3425" s="91">
        <v>10438.17</v>
      </c>
      <c r="E3425" s="92">
        <v>1.1100000000000001</v>
      </c>
      <c r="F3425" s="91">
        <v>7</v>
      </c>
      <c r="G3425" s="91"/>
      <c r="H3425" s="91"/>
      <c r="I3425" s="92"/>
      <c r="J3425" s="91"/>
      <c r="K3425" s="93"/>
      <c r="L3425" s="91"/>
      <c r="M3425" s="95"/>
    </row>
    <row r="3426" spans="1:13" ht="15" x14ac:dyDescent="0.25">
      <c r="A3426" s="90">
        <v>1995</v>
      </c>
      <c r="B3426" s="91">
        <v>6895.28</v>
      </c>
      <c r="C3426" s="91">
        <v>4.04</v>
      </c>
      <c r="D3426" s="91">
        <v>10693.96</v>
      </c>
      <c r="E3426" s="92">
        <v>1.1299999999999999</v>
      </c>
      <c r="F3426" s="91">
        <v>7.3</v>
      </c>
      <c r="G3426" s="91"/>
      <c r="H3426" s="91"/>
      <c r="I3426" s="92"/>
      <c r="J3426" s="91"/>
      <c r="K3426" s="93"/>
      <c r="L3426" s="91"/>
      <c r="M3426" s="95"/>
    </row>
    <row r="3427" spans="1:13" ht="15" x14ac:dyDescent="0.25">
      <c r="A3427" s="90">
        <v>1996</v>
      </c>
      <c r="B3427" s="91">
        <v>7089.61</v>
      </c>
      <c r="C3427" s="91">
        <v>3.18</v>
      </c>
      <c r="D3427" s="91">
        <v>11018.62</v>
      </c>
      <c r="E3427" s="92">
        <v>1.1399999999999999</v>
      </c>
      <c r="F3427" s="91">
        <v>7.3</v>
      </c>
      <c r="G3427" s="91"/>
      <c r="H3427" s="91"/>
      <c r="I3427" s="92"/>
      <c r="J3427" s="91"/>
      <c r="K3427" s="93"/>
      <c r="L3427" s="91"/>
      <c r="M3427" s="95"/>
    </row>
    <row r="3428" spans="1:13" ht="15" x14ac:dyDescent="0.25">
      <c r="A3428" s="90">
        <v>1997</v>
      </c>
      <c r="B3428" s="91">
        <v>7302.46</v>
      </c>
      <c r="C3428" s="91">
        <v>2.12</v>
      </c>
      <c r="D3428" s="91">
        <v>11421.98</v>
      </c>
      <c r="E3428" s="92">
        <v>1.17</v>
      </c>
      <c r="F3428" s="91">
        <v>6.8</v>
      </c>
      <c r="G3428" s="91"/>
      <c r="H3428" s="91"/>
      <c r="I3428" s="92"/>
      <c r="J3428" s="91"/>
      <c r="K3428" s="93"/>
      <c r="L3428" s="91"/>
      <c r="M3428" s="95"/>
    </row>
    <row r="3429" spans="1:13" ht="15" x14ac:dyDescent="0.25">
      <c r="A3429" s="90">
        <v>1998</v>
      </c>
      <c r="B3429" s="91">
        <v>7575.76</v>
      </c>
      <c r="C3429" s="91">
        <v>2.78</v>
      </c>
      <c r="D3429" s="91">
        <v>11884.37</v>
      </c>
      <c r="E3429" s="92">
        <v>1.22</v>
      </c>
      <c r="F3429" s="91">
        <v>4.9000000000000004</v>
      </c>
      <c r="G3429" s="91"/>
      <c r="H3429" s="91"/>
      <c r="I3429" s="92"/>
      <c r="J3429" s="91"/>
      <c r="K3429" s="93"/>
      <c r="L3429" s="91"/>
      <c r="M3429" s="95"/>
    </row>
    <row r="3430" spans="1:13" x14ac:dyDescent="0.2">
      <c r="M3430" s="96"/>
    </row>
    <row r="3432" spans="1:13" ht="13.5" thickBot="1" x14ac:dyDescent="0.25">
      <c r="A3432" s="76" t="s">
        <v>269</v>
      </c>
    </row>
    <row r="3433" spans="1:13" ht="13.5" thickBot="1" x14ac:dyDescent="0.25">
      <c r="A3433" s="100" t="s">
        <v>270</v>
      </c>
      <c r="B3433" s="101" t="s">
        <v>271</v>
      </c>
      <c r="C3433" s="101" t="s">
        <v>272</v>
      </c>
      <c r="D3433" s="101" t="s">
        <v>273</v>
      </c>
      <c r="E3433" s="101" t="s">
        <v>274</v>
      </c>
      <c r="F3433" s="18" t="s">
        <v>275</v>
      </c>
    </row>
    <row r="3434" spans="1:13" x14ac:dyDescent="0.2">
      <c r="A3434" s="102" t="s">
        <v>276</v>
      </c>
      <c r="B3434" s="56">
        <v>13126527</v>
      </c>
      <c r="C3434" s="56">
        <v>31109081</v>
      </c>
      <c r="D3434" s="56">
        <v>6288293</v>
      </c>
      <c r="E3434" s="56">
        <v>4775267</v>
      </c>
      <c r="F3434" s="20">
        <v>240</v>
      </c>
    </row>
    <row r="3435" spans="1:13" x14ac:dyDescent="0.2">
      <c r="A3435" s="102" t="s">
        <v>277</v>
      </c>
      <c r="B3435" s="56">
        <v>14158000</v>
      </c>
      <c r="C3435" s="56">
        <v>33853000</v>
      </c>
      <c r="D3435" s="56">
        <v>11092000</v>
      </c>
      <c r="E3435" s="56">
        <v>3776000</v>
      </c>
      <c r="F3435" s="20">
        <v>381</v>
      </c>
    </row>
    <row r="3436" spans="1:13" x14ac:dyDescent="0.2">
      <c r="A3436" s="102" t="s">
        <v>278</v>
      </c>
      <c r="B3436" s="56">
        <v>31034000</v>
      </c>
      <c r="C3436" s="56">
        <v>72820000</v>
      </c>
      <c r="D3436" s="56">
        <v>49710000</v>
      </c>
      <c r="E3436" s="56">
        <v>12568000</v>
      </c>
      <c r="F3436" s="20">
        <v>1167</v>
      </c>
    </row>
    <row r="3437" spans="1:13" x14ac:dyDescent="0.2">
      <c r="A3437" s="102" t="s">
        <v>279</v>
      </c>
      <c r="B3437" s="56">
        <v>2700000</v>
      </c>
      <c r="C3437" s="56">
        <v>102400000</v>
      </c>
      <c r="D3437" s="56">
        <v>76200000</v>
      </c>
      <c r="E3437" s="56">
        <v>900000</v>
      </c>
      <c r="F3437" s="20">
        <v>2109</v>
      </c>
    </row>
    <row r="3438" spans="1:13" x14ac:dyDescent="0.2">
      <c r="A3438" s="102" t="s">
        <v>280</v>
      </c>
      <c r="B3438" s="56">
        <v>491744</v>
      </c>
      <c r="C3438" s="56">
        <v>37953332</v>
      </c>
      <c r="D3438" s="56">
        <v>32050218</v>
      </c>
      <c r="E3438" s="56">
        <v>1113681</v>
      </c>
      <c r="F3438" s="20">
        <v>470</v>
      </c>
    </row>
    <row r="3439" spans="1:13" x14ac:dyDescent="0.2">
      <c r="A3439" s="102" t="s">
        <v>281</v>
      </c>
      <c r="B3439" s="56">
        <v>5717469</v>
      </c>
      <c r="C3439" s="56">
        <v>72322975</v>
      </c>
      <c r="D3439" s="56">
        <v>3720143</v>
      </c>
      <c r="E3439" s="56">
        <v>2275235</v>
      </c>
      <c r="F3439" s="20">
        <v>190</v>
      </c>
    </row>
    <row r="3440" spans="1:13" x14ac:dyDescent="0.2">
      <c r="A3440" s="102" t="s">
        <v>282</v>
      </c>
      <c r="B3440" s="56">
        <v>10194810</v>
      </c>
      <c r="C3440" s="56">
        <v>66691002</v>
      </c>
      <c r="D3440" s="56">
        <v>30399798</v>
      </c>
      <c r="E3440" s="56">
        <v>4636581</v>
      </c>
      <c r="F3440" s="20">
        <v>451</v>
      </c>
    </row>
    <row r="3441" spans="1:6" x14ac:dyDescent="0.2">
      <c r="A3441" s="102" t="s">
        <v>283</v>
      </c>
      <c r="B3441" s="56">
        <v>1982053</v>
      </c>
      <c r="C3441" s="56">
        <v>4995997</v>
      </c>
      <c r="D3441" s="56">
        <v>3837379</v>
      </c>
      <c r="E3441" s="56">
        <v>845882</v>
      </c>
      <c r="F3441" s="20">
        <v>102</v>
      </c>
    </row>
    <row r="3442" spans="1:6" x14ac:dyDescent="0.2">
      <c r="A3442" s="102" t="s">
        <v>284</v>
      </c>
      <c r="B3442" s="56">
        <v>2434436</v>
      </c>
      <c r="C3442" s="56">
        <v>12219625</v>
      </c>
      <c r="D3442" s="56">
        <v>39537677</v>
      </c>
      <c r="E3442" s="56">
        <v>750195</v>
      </c>
      <c r="F3442" s="20">
        <v>787</v>
      </c>
    </row>
    <row r="3443" spans="1:6" x14ac:dyDescent="0.2">
      <c r="A3443" s="102" t="s">
        <v>285</v>
      </c>
      <c r="B3443" s="56">
        <v>15766761</v>
      </c>
      <c r="C3443" s="56">
        <v>36247452</v>
      </c>
      <c r="D3443" s="56">
        <v>32677576</v>
      </c>
      <c r="E3443" s="56">
        <v>218981</v>
      </c>
      <c r="F3443" s="20">
        <v>679</v>
      </c>
    </row>
    <row r="3444" spans="1:6" x14ac:dyDescent="0.2">
      <c r="A3444" s="102" t="s">
        <v>286</v>
      </c>
      <c r="B3444" s="56">
        <v>6522032</v>
      </c>
      <c r="C3444" s="56">
        <v>20892706</v>
      </c>
      <c r="D3444" s="56">
        <v>45386126</v>
      </c>
      <c r="E3444" s="56">
        <v>53327</v>
      </c>
      <c r="F3444" s="20">
        <v>730</v>
      </c>
    </row>
    <row r="3445" spans="1:6" x14ac:dyDescent="0.2">
      <c r="A3445" s="102" t="s">
        <v>287</v>
      </c>
      <c r="B3445" s="56">
        <v>-13940842</v>
      </c>
      <c r="C3445" s="56">
        <v>34729080</v>
      </c>
      <c r="D3445" s="56">
        <v>54346613</v>
      </c>
      <c r="E3445" s="56">
        <v>2041499</v>
      </c>
      <c r="F3445" s="20">
        <v>2469</v>
      </c>
    </row>
    <row r="3446" spans="1:6" x14ac:dyDescent="0.2">
      <c r="A3446" s="102" t="s">
        <v>288</v>
      </c>
      <c r="B3446" s="56">
        <v>1058102</v>
      </c>
      <c r="C3446" s="56">
        <v>117043912</v>
      </c>
      <c r="D3446" s="56">
        <v>41024612</v>
      </c>
      <c r="E3446" s="56">
        <v>300283</v>
      </c>
      <c r="F3446" s="20">
        <v>1336</v>
      </c>
    </row>
    <row r="3447" spans="1:6" x14ac:dyDescent="0.2">
      <c r="A3447" s="102" t="s">
        <v>289</v>
      </c>
      <c r="B3447" s="56">
        <v>3767532</v>
      </c>
      <c r="C3447" s="56">
        <v>65266995</v>
      </c>
      <c r="D3447" s="56">
        <v>10010223</v>
      </c>
      <c r="E3447" s="56">
        <v>791944</v>
      </c>
      <c r="F3447" s="20">
        <v>173</v>
      </c>
    </row>
    <row r="3448" spans="1:6" x14ac:dyDescent="0.2">
      <c r="A3448" s="102" t="s">
        <v>290</v>
      </c>
      <c r="B3448" s="56">
        <v>2316650</v>
      </c>
      <c r="C3448" s="56">
        <v>10729248</v>
      </c>
      <c r="D3448" s="56">
        <v>8625389</v>
      </c>
      <c r="E3448" s="56">
        <v>2389581</v>
      </c>
      <c r="F3448" s="20">
        <v>100</v>
      </c>
    </row>
    <row r="3449" spans="1:6" x14ac:dyDescent="0.2">
      <c r="A3449" s="102" t="s">
        <v>291</v>
      </c>
      <c r="B3449" s="56">
        <v>177766</v>
      </c>
      <c r="C3449" s="56">
        <v>2605748</v>
      </c>
      <c r="D3449" s="56">
        <v>931714</v>
      </c>
      <c r="E3449" s="56">
        <v>55084</v>
      </c>
      <c r="F3449" s="20">
        <v>27</v>
      </c>
    </row>
    <row r="3450" spans="1:6" x14ac:dyDescent="0.2">
      <c r="A3450" s="102" t="s">
        <v>292</v>
      </c>
      <c r="B3450" s="56">
        <v>3501145</v>
      </c>
      <c r="C3450" s="56">
        <v>13330479</v>
      </c>
      <c r="D3450" s="56">
        <v>20445178</v>
      </c>
      <c r="E3450" s="56">
        <v>657885</v>
      </c>
      <c r="F3450" s="20">
        <v>467</v>
      </c>
    </row>
    <row r="3451" spans="1:6" x14ac:dyDescent="0.2">
      <c r="A3451" s="102" t="s">
        <v>293</v>
      </c>
      <c r="B3451" s="56">
        <v>326231</v>
      </c>
      <c r="C3451" s="56">
        <v>3002953</v>
      </c>
      <c r="D3451" s="56">
        <v>1216972</v>
      </c>
      <c r="E3451" s="56">
        <v>172786</v>
      </c>
      <c r="F3451" s="20">
        <v>21</v>
      </c>
    </row>
    <row r="3452" spans="1:6" x14ac:dyDescent="0.2">
      <c r="A3452" s="102" t="s">
        <v>294</v>
      </c>
      <c r="B3452" s="56">
        <v>236056</v>
      </c>
      <c r="C3452" s="56">
        <v>7905052</v>
      </c>
      <c r="D3452" s="56">
        <v>16430316</v>
      </c>
      <c r="E3452" s="56">
        <v>599629</v>
      </c>
      <c r="F3452" s="20">
        <v>506</v>
      </c>
    </row>
    <row r="3453" spans="1:6" x14ac:dyDescent="0.2">
      <c r="A3453" s="102" t="s">
        <v>295</v>
      </c>
      <c r="B3453" s="56">
        <v>399213</v>
      </c>
      <c r="C3453" s="56">
        <v>2838682</v>
      </c>
      <c r="D3453" s="56">
        <v>6439621</v>
      </c>
      <c r="E3453" s="56">
        <v>213346</v>
      </c>
      <c r="F3453" s="20">
        <v>135</v>
      </c>
    </row>
    <row r="3454" spans="1:6" x14ac:dyDescent="0.2">
      <c r="A3454" s="102" t="s">
        <v>296</v>
      </c>
      <c r="B3454" s="56">
        <v>-1134198</v>
      </c>
      <c r="C3454" s="56">
        <v>-1257372</v>
      </c>
      <c r="D3454" s="56">
        <v>7639203</v>
      </c>
      <c r="E3454" s="56">
        <v>565021</v>
      </c>
      <c r="F3454" s="20">
        <v>228</v>
      </c>
    </row>
    <row r="3455" spans="1:6" x14ac:dyDescent="0.2">
      <c r="A3455" s="102" t="s">
        <v>297</v>
      </c>
      <c r="B3455" s="56">
        <v>187954</v>
      </c>
      <c r="C3455" s="56">
        <v>200000</v>
      </c>
      <c r="D3455" s="56">
        <v>727000</v>
      </c>
      <c r="E3455" s="56">
        <v>97515</v>
      </c>
      <c r="F3455" s="20">
        <v>18</v>
      </c>
    </row>
    <row r="3456" spans="1:6" x14ac:dyDescent="0.2">
      <c r="A3456" s="102" t="s">
        <v>298</v>
      </c>
      <c r="B3456" s="56">
        <v>819488</v>
      </c>
      <c r="C3456" s="56">
        <v>12197021</v>
      </c>
      <c r="D3456" s="56">
        <v>9324458</v>
      </c>
      <c r="E3456" s="56">
        <v>130427</v>
      </c>
      <c r="F3456" s="20">
        <v>542</v>
      </c>
    </row>
    <row r="3457" spans="1:6" x14ac:dyDescent="0.2">
      <c r="A3457" s="102" t="s">
        <v>299</v>
      </c>
      <c r="B3457" s="56">
        <v>5669</v>
      </c>
      <c r="C3457" s="56">
        <v>8457336</v>
      </c>
      <c r="D3457" s="56">
        <v>2598814</v>
      </c>
      <c r="E3457" s="56">
        <v>18363</v>
      </c>
      <c r="F3457" s="20">
        <v>82</v>
      </c>
    </row>
    <row r="3458" spans="1:6" x14ac:dyDescent="0.2">
      <c r="A3458" s="102" t="s">
        <v>300</v>
      </c>
      <c r="B3458" s="56">
        <v>126702</v>
      </c>
      <c r="C3458" s="56">
        <v>21444433</v>
      </c>
      <c r="D3458" s="56">
        <v>12820412</v>
      </c>
      <c r="E3458" s="56">
        <v>378410</v>
      </c>
      <c r="F3458" s="20">
        <v>318</v>
      </c>
    </row>
    <row r="3459" spans="1:6" x14ac:dyDescent="0.2">
      <c r="A3459" s="102" t="s">
        <v>301</v>
      </c>
      <c r="B3459" s="56">
        <v>282629</v>
      </c>
      <c r="C3459" s="56">
        <v>2722496</v>
      </c>
      <c r="D3459" s="56">
        <v>396198</v>
      </c>
      <c r="E3459" s="56">
        <v>47979</v>
      </c>
      <c r="F3459" s="20">
        <v>30</v>
      </c>
    </row>
    <row r="3460" spans="1:6" x14ac:dyDescent="0.2">
      <c r="A3460" s="102" t="s">
        <v>302</v>
      </c>
      <c r="B3460" s="56">
        <v>618444</v>
      </c>
      <c r="C3460" s="56">
        <v>2924367</v>
      </c>
      <c r="D3460" s="56">
        <v>3484203</v>
      </c>
      <c r="E3460" s="56">
        <v>405702</v>
      </c>
      <c r="F3460" s="20">
        <v>144</v>
      </c>
    </row>
    <row r="3461" spans="1:6" x14ac:dyDescent="0.2">
      <c r="A3461" s="102" t="s">
        <v>303</v>
      </c>
      <c r="B3461" s="56">
        <v>117541</v>
      </c>
      <c r="C3461" s="56">
        <v>2078461</v>
      </c>
      <c r="D3461" s="56">
        <v>1290441</v>
      </c>
      <c r="E3461" s="56">
        <v>9462</v>
      </c>
      <c r="F3461" s="20">
        <v>40</v>
      </c>
    </row>
    <row r="3462" spans="1:6" x14ac:dyDescent="0.2">
      <c r="A3462" s="102" t="s">
        <v>304</v>
      </c>
      <c r="B3462" s="56">
        <v>68000</v>
      </c>
      <c r="C3462" s="56">
        <v>4210000</v>
      </c>
      <c r="D3462" s="56">
        <v>3400000</v>
      </c>
      <c r="E3462" s="56">
        <v>80300</v>
      </c>
      <c r="F3462" s="20">
        <v>86</v>
      </c>
    </row>
    <row r="3463" spans="1:6" x14ac:dyDescent="0.2">
      <c r="A3463" s="102" t="s">
        <v>305</v>
      </c>
      <c r="B3463" s="56">
        <v>736227</v>
      </c>
      <c r="C3463" s="56">
        <v>3256319</v>
      </c>
      <c r="D3463" s="56">
        <v>11251303</v>
      </c>
      <c r="E3463" s="56">
        <v>363418</v>
      </c>
      <c r="F3463" s="20">
        <v>286</v>
      </c>
    </row>
    <row r="3464" spans="1:6" x14ac:dyDescent="0.2">
      <c r="A3464" s="102" t="s">
        <v>306</v>
      </c>
      <c r="B3464" s="56">
        <v>235602</v>
      </c>
      <c r="C3464" s="56">
        <v>5925920</v>
      </c>
      <c r="D3464" s="56">
        <v>12988346</v>
      </c>
      <c r="E3464" s="56">
        <v>285201</v>
      </c>
      <c r="F3464" s="20">
        <v>404</v>
      </c>
    </row>
    <row r="3465" spans="1:6" x14ac:dyDescent="0.2">
      <c r="A3465" s="102" t="s">
        <v>307</v>
      </c>
      <c r="B3465" s="56">
        <v>-555644</v>
      </c>
      <c r="C3465" s="56">
        <v>1931593</v>
      </c>
      <c r="D3465" s="56">
        <v>9976201</v>
      </c>
      <c r="E3465" s="56">
        <v>96500</v>
      </c>
      <c r="F3465" s="20">
        <v>1500</v>
      </c>
    </row>
    <row r="3466" spans="1:6" x14ac:dyDescent="0.2">
      <c r="A3466" s="102" t="s">
        <v>308</v>
      </c>
      <c r="B3466" s="56">
        <v>452749</v>
      </c>
      <c r="C3466" s="56">
        <v>2908464</v>
      </c>
      <c r="D3466" s="56">
        <v>4599664</v>
      </c>
      <c r="E3466" s="56">
        <v>263277</v>
      </c>
      <c r="F3466" s="20">
        <v>92</v>
      </c>
    </row>
    <row r="3467" spans="1:6" x14ac:dyDescent="0.2">
      <c r="A3467" s="102" t="s">
        <v>309</v>
      </c>
      <c r="B3467" s="56">
        <v>218910</v>
      </c>
      <c r="C3467" s="56">
        <v>5454468</v>
      </c>
      <c r="D3467" s="56">
        <v>1669643</v>
      </c>
      <c r="E3467" s="56">
        <v>7305</v>
      </c>
      <c r="F3467" s="20">
        <v>78</v>
      </c>
    </row>
    <row r="3468" spans="1:6" x14ac:dyDescent="0.2">
      <c r="A3468" s="102" t="s">
        <v>310</v>
      </c>
      <c r="B3468" s="56">
        <v>898668</v>
      </c>
      <c r="C3468" s="56">
        <v>2370575</v>
      </c>
      <c r="D3468" s="56">
        <v>11128799</v>
      </c>
      <c r="E3468" s="56">
        <v>351866</v>
      </c>
      <c r="F3468" s="20">
        <v>635</v>
      </c>
    </row>
    <row r="3469" spans="1:6" x14ac:dyDescent="0.2">
      <c r="A3469" s="102" t="s">
        <v>311</v>
      </c>
      <c r="B3469" s="56">
        <v>910967</v>
      </c>
      <c r="C3469" s="56">
        <v>4048033</v>
      </c>
      <c r="D3469" s="56">
        <v>8634185</v>
      </c>
      <c r="E3469" s="56">
        <v>61988</v>
      </c>
      <c r="F3469" s="20">
        <v>224</v>
      </c>
    </row>
    <row r="3470" spans="1:6" x14ac:dyDescent="0.2">
      <c r="A3470" s="102" t="s">
        <v>312</v>
      </c>
      <c r="B3470" s="56">
        <v>-482672</v>
      </c>
      <c r="C3470" s="56">
        <v>501844</v>
      </c>
      <c r="D3470" s="56">
        <v>9977336</v>
      </c>
      <c r="E3470" s="56">
        <v>138896</v>
      </c>
      <c r="F3470" s="20">
        <v>327</v>
      </c>
    </row>
    <row r="3471" spans="1:6" x14ac:dyDescent="0.2">
      <c r="A3471" s="102" t="s">
        <v>313</v>
      </c>
      <c r="B3471" s="56">
        <v>575875</v>
      </c>
      <c r="C3471" s="56">
        <v>2675364</v>
      </c>
      <c r="D3471" s="56">
        <v>2250657</v>
      </c>
      <c r="E3471" s="56">
        <v>146572</v>
      </c>
      <c r="F3471" s="20">
        <v>84</v>
      </c>
    </row>
    <row r="3472" spans="1:6" x14ac:dyDescent="0.2">
      <c r="A3472" s="102" t="s">
        <v>314</v>
      </c>
      <c r="B3472" s="56">
        <v>911442</v>
      </c>
      <c r="C3472" s="56">
        <v>7487064</v>
      </c>
      <c r="D3472" s="56">
        <v>1115567</v>
      </c>
      <c r="E3472" s="56">
        <v>176</v>
      </c>
      <c r="F3472" s="20">
        <v>21</v>
      </c>
    </row>
    <row r="3473" spans="1:6" ht="13.5" thickBot="1" x14ac:dyDescent="0.25">
      <c r="A3473" s="103" t="s">
        <v>315</v>
      </c>
      <c r="B3473" s="11">
        <v>40911</v>
      </c>
      <c r="C3473" s="11">
        <v>3698666</v>
      </c>
      <c r="D3473" s="11">
        <v>2657348</v>
      </c>
      <c r="E3473" s="11">
        <v>61152</v>
      </c>
      <c r="F3473" s="12">
        <v>120</v>
      </c>
    </row>
  </sheetData>
  <mergeCells count="2">
    <mergeCell ref="B233:B234"/>
    <mergeCell ref="C233:C23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6555C-AB5F-4A84-A676-1662D360D844}">
  <dimension ref="A1:T189"/>
  <sheetViews>
    <sheetView zoomScale="120" zoomScaleNormal="120" workbookViewId="0">
      <pane xSplit="20" ySplit="3" topLeftCell="U165" activePane="bottomRight" state="frozen"/>
      <selection pane="topRight" activeCell="U1" sqref="U1"/>
      <selection pane="bottomLeft" activeCell="A4" sqref="A4"/>
      <selection pane="bottomRight" activeCell="H186" sqref="H186"/>
    </sheetView>
  </sheetViews>
  <sheetFormatPr defaultRowHeight="15" x14ac:dyDescent="0.25"/>
  <cols>
    <col min="1" max="1" width="10.5703125" style="104" customWidth="1"/>
    <col min="2" max="2" width="11.85546875" style="104" bestFit="1" customWidth="1"/>
    <col min="3" max="3" width="11.28515625" customWidth="1"/>
    <col min="4" max="4" width="7.140625" bestFit="1" customWidth="1"/>
    <col min="5" max="5" width="8.42578125" bestFit="1" customWidth="1"/>
    <col min="6" max="6" width="10.85546875" bestFit="1" customWidth="1"/>
    <col min="7" max="7" width="8.42578125" bestFit="1" customWidth="1"/>
    <col min="8" max="8" width="7.7109375" bestFit="1" customWidth="1"/>
    <col min="9" max="9" width="9" bestFit="1" customWidth="1"/>
    <col min="10" max="10" width="7.140625" bestFit="1" customWidth="1"/>
    <col min="11" max="11" width="8.42578125" bestFit="1" customWidth="1"/>
    <col min="12" max="12" width="10.85546875" bestFit="1" customWidth="1"/>
    <col min="13" max="13" width="8.42578125" bestFit="1" customWidth="1"/>
    <col min="14" max="14" width="7.7109375" bestFit="1" customWidth="1"/>
    <col min="15" max="15" width="11.42578125" customWidth="1"/>
    <col min="16" max="16" width="5.7109375" bestFit="1" customWidth="1"/>
    <col min="17" max="17" width="6" bestFit="1" customWidth="1"/>
    <col min="18" max="18" width="7.28515625" bestFit="1" customWidth="1"/>
    <col min="19" max="19" width="12.85546875" bestFit="1" customWidth="1"/>
    <col min="20" max="20" width="7.85546875" bestFit="1" customWidth="1"/>
  </cols>
  <sheetData>
    <row r="1" spans="1:20" ht="15.75" x14ac:dyDescent="0.25">
      <c r="O1" s="232"/>
      <c r="P1" s="229" t="s">
        <v>477</v>
      </c>
      <c r="Q1" s="229" t="s">
        <v>478</v>
      </c>
      <c r="R1" s="229" t="s">
        <v>479</v>
      </c>
      <c r="S1" s="229" t="s">
        <v>425</v>
      </c>
      <c r="T1" s="229" t="s">
        <v>483</v>
      </c>
    </row>
    <row r="2" spans="1:20" ht="15.75" x14ac:dyDescent="0.25">
      <c r="C2" s="276" t="s">
        <v>470</v>
      </c>
      <c r="D2" s="277"/>
      <c r="E2" s="277"/>
      <c r="F2" s="277"/>
      <c r="G2" s="277"/>
      <c r="H2" s="278"/>
      <c r="I2" s="276" t="s">
        <v>471</v>
      </c>
      <c r="J2" s="277"/>
      <c r="K2" s="277"/>
      <c r="L2" s="277"/>
      <c r="M2" s="277"/>
      <c r="N2" s="278"/>
      <c r="O2" s="233" t="s">
        <v>480</v>
      </c>
      <c r="P2" s="251">
        <v>0.15</v>
      </c>
      <c r="Q2" s="251">
        <v>0.2</v>
      </c>
      <c r="R2" s="251">
        <v>0.3</v>
      </c>
      <c r="S2" s="250">
        <f>SUMSQ(G160:G177)/COUNT(G160:G177)</f>
        <v>302823123.72635907</v>
      </c>
      <c r="T2" s="252">
        <f>SUM(H160:H177)/COUNT(H160:H177)</f>
        <v>3.0152641877944992E-2</v>
      </c>
    </row>
    <row r="3" spans="1:20" ht="15.75" x14ac:dyDescent="0.25">
      <c r="A3" s="220" t="s">
        <v>7</v>
      </c>
      <c r="B3" s="220" t="s">
        <v>153</v>
      </c>
      <c r="C3" s="237" t="s">
        <v>472</v>
      </c>
      <c r="D3" s="236" t="s">
        <v>473</v>
      </c>
      <c r="E3" s="236" t="s">
        <v>474</v>
      </c>
      <c r="F3" s="236" t="s">
        <v>475</v>
      </c>
      <c r="G3" s="236" t="s">
        <v>476</v>
      </c>
      <c r="H3" s="236" t="s">
        <v>482</v>
      </c>
      <c r="I3" s="237" t="s">
        <v>472</v>
      </c>
      <c r="J3" s="236" t="s">
        <v>473</v>
      </c>
      <c r="K3" s="236" t="s">
        <v>474</v>
      </c>
      <c r="L3" s="236" t="s">
        <v>475</v>
      </c>
      <c r="M3" s="236" t="s">
        <v>476</v>
      </c>
      <c r="N3" s="238" t="s">
        <v>482</v>
      </c>
      <c r="O3" s="233" t="s">
        <v>481</v>
      </c>
      <c r="P3" s="251">
        <v>0.27436915266379519</v>
      </c>
      <c r="Q3" s="251">
        <v>0.46983293048238217</v>
      </c>
      <c r="R3" s="251">
        <v>0.33901881632507735</v>
      </c>
      <c r="S3" s="250">
        <f>SUMSQ(M160:M177)/COUNT(M160:M177)</f>
        <v>262288796.55852959</v>
      </c>
      <c r="T3" s="252">
        <f>SUM(N160:N177)/COUNT(N160:N177)</f>
        <v>2.6417752744392776E-2</v>
      </c>
    </row>
    <row r="4" spans="1:20" ht="15.75" x14ac:dyDescent="0.25">
      <c r="A4" s="231">
        <v>29221</v>
      </c>
      <c r="B4" s="111">
        <v>276986</v>
      </c>
      <c r="C4" s="244"/>
      <c r="D4" s="245"/>
      <c r="E4" s="245">
        <f>B4-$C$15</f>
        <v>8619.1666666666861</v>
      </c>
      <c r="F4" s="245"/>
      <c r="G4" s="245"/>
      <c r="H4" s="239"/>
      <c r="I4" s="244"/>
      <c r="J4" s="245"/>
      <c r="K4" s="245">
        <f>+E4</f>
        <v>8619.1666666666861</v>
      </c>
      <c r="L4" s="245"/>
      <c r="M4" s="245"/>
      <c r="N4" s="240"/>
    </row>
    <row r="5" spans="1:20" ht="15.75" x14ac:dyDescent="0.25">
      <c r="A5" s="231">
        <v>29252</v>
      </c>
      <c r="B5" s="111">
        <v>260633</v>
      </c>
      <c r="C5" s="246"/>
      <c r="D5" s="247"/>
      <c r="E5" s="247">
        <f t="shared" ref="E5:E15" si="0">B5-$C$15</f>
        <v>-7733.8333333333139</v>
      </c>
      <c r="F5" s="247"/>
      <c r="G5" s="247"/>
      <c r="H5" s="235"/>
      <c r="I5" s="246"/>
      <c r="J5" s="247"/>
      <c r="K5" s="247">
        <f>+E5</f>
        <v>-7733.8333333333139</v>
      </c>
      <c r="L5" s="247"/>
      <c r="M5" s="247"/>
      <c r="N5" s="234"/>
    </row>
    <row r="6" spans="1:20" ht="15.75" x14ac:dyDescent="0.25">
      <c r="A6" s="231">
        <v>29281</v>
      </c>
      <c r="B6" s="111">
        <v>291551</v>
      </c>
      <c r="C6" s="246"/>
      <c r="D6" s="247"/>
      <c r="E6" s="247">
        <f t="shared" si="0"/>
        <v>23184.166666666686</v>
      </c>
      <c r="F6" s="247"/>
      <c r="G6" s="247"/>
      <c r="H6" s="235"/>
      <c r="I6" s="246"/>
      <c r="J6" s="247"/>
      <c r="K6" s="247">
        <f t="shared" ref="K6:K15" si="1">+E6</f>
        <v>23184.166666666686</v>
      </c>
      <c r="L6" s="247"/>
      <c r="M6" s="247"/>
      <c r="N6" s="234"/>
    </row>
    <row r="7" spans="1:20" ht="15.75" x14ac:dyDescent="0.25">
      <c r="A7" s="231">
        <v>29312</v>
      </c>
      <c r="B7" s="111">
        <v>275383</v>
      </c>
      <c r="C7" s="246"/>
      <c r="D7" s="247"/>
      <c r="E7" s="247">
        <f t="shared" si="0"/>
        <v>7016.1666666666861</v>
      </c>
      <c r="F7" s="247"/>
      <c r="G7" s="247"/>
      <c r="H7" s="235"/>
      <c r="I7" s="246"/>
      <c r="J7" s="247"/>
      <c r="K7" s="247">
        <f t="shared" si="1"/>
        <v>7016.1666666666861</v>
      </c>
      <c r="L7" s="247"/>
      <c r="M7" s="247"/>
      <c r="N7" s="234"/>
    </row>
    <row r="8" spans="1:20" ht="15.75" x14ac:dyDescent="0.25">
      <c r="A8" s="231">
        <v>29342</v>
      </c>
      <c r="B8" s="111">
        <v>275302</v>
      </c>
      <c r="C8" s="246"/>
      <c r="D8" s="247"/>
      <c r="E8" s="247">
        <f t="shared" si="0"/>
        <v>6935.1666666666861</v>
      </c>
      <c r="F8" s="247"/>
      <c r="G8" s="247"/>
      <c r="H8" s="235"/>
      <c r="I8" s="246"/>
      <c r="J8" s="247"/>
      <c r="K8" s="247">
        <f t="shared" si="1"/>
        <v>6935.1666666666861</v>
      </c>
      <c r="L8" s="247"/>
      <c r="M8" s="247"/>
      <c r="N8" s="234"/>
    </row>
    <row r="9" spans="1:20" ht="15.75" x14ac:dyDescent="0.25">
      <c r="A9" s="231">
        <v>29373</v>
      </c>
      <c r="B9" s="111">
        <v>231693</v>
      </c>
      <c r="C9" s="246"/>
      <c r="D9" s="247"/>
      <c r="E9" s="247">
        <f t="shared" si="0"/>
        <v>-36673.833333333314</v>
      </c>
      <c r="F9" s="247"/>
      <c r="G9" s="247"/>
      <c r="H9" s="235"/>
      <c r="I9" s="246"/>
      <c r="J9" s="247"/>
      <c r="K9" s="247">
        <f t="shared" si="1"/>
        <v>-36673.833333333314</v>
      </c>
      <c r="L9" s="247"/>
      <c r="M9" s="247"/>
      <c r="N9" s="234"/>
    </row>
    <row r="10" spans="1:20" ht="15.75" x14ac:dyDescent="0.25">
      <c r="A10" s="231">
        <v>29403</v>
      </c>
      <c r="B10" s="111">
        <v>238829</v>
      </c>
      <c r="C10" s="246"/>
      <c r="D10" s="247"/>
      <c r="E10" s="247">
        <f t="shared" si="0"/>
        <v>-29537.833333333314</v>
      </c>
      <c r="F10" s="247"/>
      <c r="G10" s="247"/>
      <c r="H10" s="235"/>
      <c r="I10" s="246"/>
      <c r="J10" s="247"/>
      <c r="K10" s="247">
        <f t="shared" si="1"/>
        <v>-29537.833333333314</v>
      </c>
      <c r="L10" s="247"/>
      <c r="M10" s="247"/>
      <c r="N10" s="234"/>
    </row>
    <row r="11" spans="1:20" ht="15.75" x14ac:dyDescent="0.25">
      <c r="A11" s="231">
        <v>29434</v>
      </c>
      <c r="B11" s="111">
        <v>274215</v>
      </c>
      <c r="C11" s="246"/>
      <c r="D11" s="247"/>
      <c r="E11" s="247">
        <f t="shared" si="0"/>
        <v>5848.1666666666861</v>
      </c>
      <c r="F11" s="247"/>
      <c r="G11" s="247"/>
      <c r="H11" s="235"/>
      <c r="I11" s="246"/>
      <c r="J11" s="247"/>
      <c r="K11" s="247">
        <f t="shared" si="1"/>
        <v>5848.1666666666861</v>
      </c>
      <c r="L11" s="247"/>
      <c r="M11" s="247"/>
      <c r="N11" s="234"/>
    </row>
    <row r="12" spans="1:20" ht="15.75" x14ac:dyDescent="0.25">
      <c r="A12" s="231">
        <v>29465</v>
      </c>
      <c r="B12" s="111">
        <v>277808</v>
      </c>
      <c r="C12" s="246"/>
      <c r="D12" s="247"/>
      <c r="E12" s="247">
        <f t="shared" si="0"/>
        <v>9441.1666666666861</v>
      </c>
      <c r="F12" s="247"/>
      <c r="G12" s="247"/>
      <c r="H12" s="235"/>
      <c r="I12" s="246"/>
      <c r="J12" s="247"/>
      <c r="K12" s="247">
        <f t="shared" si="1"/>
        <v>9441.1666666666861</v>
      </c>
      <c r="L12" s="247"/>
      <c r="M12" s="247"/>
      <c r="N12" s="234"/>
    </row>
    <row r="13" spans="1:20" ht="15.75" x14ac:dyDescent="0.25">
      <c r="A13" s="231">
        <v>29495</v>
      </c>
      <c r="B13" s="111">
        <v>299060</v>
      </c>
      <c r="C13" s="246"/>
      <c r="D13" s="247"/>
      <c r="E13" s="247">
        <f t="shared" si="0"/>
        <v>30693.166666666686</v>
      </c>
      <c r="F13" s="247"/>
      <c r="G13" s="247"/>
      <c r="H13" s="235"/>
      <c r="I13" s="246"/>
      <c r="J13" s="247"/>
      <c r="K13" s="247">
        <f t="shared" si="1"/>
        <v>30693.166666666686</v>
      </c>
      <c r="L13" s="247"/>
      <c r="M13" s="247"/>
      <c r="N13" s="234"/>
    </row>
    <row r="14" spans="1:20" ht="15.75" x14ac:dyDescent="0.25">
      <c r="A14" s="231">
        <v>29526</v>
      </c>
      <c r="B14" s="111">
        <v>286629</v>
      </c>
      <c r="C14" s="246"/>
      <c r="D14" s="247"/>
      <c r="E14" s="247">
        <f t="shared" si="0"/>
        <v>18262.166666666686</v>
      </c>
      <c r="F14" s="247"/>
      <c r="G14" s="247"/>
      <c r="H14" s="235"/>
      <c r="I14" s="246"/>
      <c r="J14" s="247"/>
      <c r="K14" s="247">
        <f t="shared" si="1"/>
        <v>18262.166666666686</v>
      </c>
      <c r="L14" s="247"/>
      <c r="M14" s="247"/>
      <c r="N14" s="234"/>
    </row>
    <row r="15" spans="1:20" ht="15.75" x14ac:dyDescent="0.25">
      <c r="A15" s="231">
        <v>29556</v>
      </c>
      <c r="B15" s="111">
        <v>232313</v>
      </c>
      <c r="C15" s="246">
        <f>SUM(B4:B15)/12</f>
        <v>268366.83333333331</v>
      </c>
      <c r="D15" s="247">
        <f>(SUM(B16:B27)-SUM(B4:B15))/144</f>
        <v>1013.5416666666666</v>
      </c>
      <c r="E15" s="247">
        <f t="shared" si="0"/>
        <v>-36053.833333333314</v>
      </c>
      <c r="F15" s="247"/>
      <c r="G15" s="247"/>
      <c r="H15" s="235"/>
      <c r="I15" s="246">
        <f>+C15</f>
        <v>268366.83333333331</v>
      </c>
      <c r="J15" s="247">
        <f>+D15</f>
        <v>1013.5416666666666</v>
      </c>
      <c r="K15" s="247">
        <f t="shared" si="1"/>
        <v>-36053.833333333314</v>
      </c>
      <c r="L15" s="247"/>
      <c r="M15" s="247"/>
      <c r="N15" s="234"/>
    </row>
    <row r="16" spans="1:20" ht="15.75" x14ac:dyDescent="0.25">
      <c r="A16" s="231">
        <v>29587</v>
      </c>
      <c r="B16" s="111">
        <v>294053</v>
      </c>
      <c r="C16" s="246">
        <f>$P$2*(B16-E4)+(1-$P$2)*(C15+D15)</f>
        <v>271788.39374999999</v>
      </c>
      <c r="D16" s="247">
        <f>$Q$2*(C16-C15)+(1-$Q$2)*D15</f>
        <v>1495.1454166666683</v>
      </c>
      <c r="E16" s="247">
        <f>$R$2*(B16-C16)+(1-$R$2)*E4</f>
        <v>12712.798541666683</v>
      </c>
      <c r="F16" s="247"/>
      <c r="G16" s="247"/>
      <c r="H16" s="241"/>
      <c r="I16" s="246">
        <f>$P$3*(B16-K4)+(1-$P$3)*(I15+J15)</f>
        <v>273784.94876024016</v>
      </c>
      <c r="J16" s="247">
        <f>$Q$3*(I16-I15)+(1-$Q$3)*J15</f>
        <v>3082.9554639661173</v>
      </c>
      <c r="K16" s="247">
        <f>$R$3*(B16-I16)+(1-$R$3)*K4</f>
        <v>12568.357726144179</v>
      </c>
      <c r="L16" s="247"/>
      <c r="M16" s="247"/>
      <c r="N16" s="242"/>
    </row>
    <row r="17" spans="1:14" ht="15.75" x14ac:dyDescent="0.25">
      <c r="A17" s="231">
        <v>29618</v>
      </c>
      <c r="B17" s="111">
        <v>267510</v>
      </c>
      <c r="C17" s="246">
        <f t="shared" ref="C17:C80" si="2">$P$2*(B17-E5)+(1-$P$2)*(C16+D16)</f>
        <v>273577.5832916667</v>
      </c>
      <c r="D17" s="247">
        <f t="shared" ref="D17:D80" si="3">$Q$2*(C17-C16)+(1-$Q$2)*D16</f>
        <v>1553.9542416666768</v>
      </c>
      <c r="E17" s="247">
        <f t="shared" ref="E17:E80" si="4">$R$2*(B17-C17)+(1-$R$2)*E5</f>
        <v>-7233.9583208333297</v>
      </c>
      <c r="F17" s="247"/>
      <c r="G17" s="247"/>
      <c r="H17" s="241"/>
      <c r="I17" s="246">
        <f t="shared" ref="I17:I80" si="5">$P$3*(B17-K5)+(1-$P$3)*(I16+J16)</f>
        <v>276422.30927001149</v>
      </c>
      <c r="J17" s="247">
        <f t="shared" ref="J17:J80" si="6">$Q$3*(I17-I16)+(1-$Q$3)*J16</f>
        <v>2873.6002808286175</v>
      </c>
      <c r="K17" s="247">
        <f t="shared" ref="K17:K80" si="7">$R$3*(B17-I17)+(1-$R$3)*K5</f>
        <v>-8133.3588504535373</v>
      </c>
      <c r="L17" s="247"/>
      <c r="M17" s="247"/>
      <c r="N17" s="242"/>
    </row>
    <row r="18" spans="1:14" ht="15.75" x14ac:dyDescent="0.25">
      <c r="A18" s="231">
        <v>29646</v>
      </c>
      <c r="B18" s="111">
        <v>309739</v>
      </c>
      <c r="C18" s="246">
        <f t="shared" si="2"/>
        <v>276845.03190333332</v>
      </c>
      <c r="D18" s="247">
        <f t="shared" si="3"/>
        <v>1896.6531156666661</v>
      </c>
      <c r="E18" s="247">
        <f t="shared" si="4"/>
        <v>26097.107095666681</v>
      </c>
      <c r="F18" s="247"/>
      <c r="G18" s="247"/>
      <c r="H18" s="241"/>
      <c r="I18" s="246">
        <f t="shared" si="5"/>
        <v>281287.53431829379</v>
      </c>
      <c r="J18" s="247">
        <f t="shared" si="6"/>
        <v>3809.3311817426738</v>
      </c>
      <c r="K18" s="247">
        <f t="shared" si="7"/>
        <v>24969.880143975628</v>
      </c>
      <c r="L18" s="247"/>
      <c r="M18" s="247"/>
      <c r="N18" s="242"/>
    </row>
    <row r="19" spans="1:14" ht="15.75" x14ac:dyDescent="0.25">
      <c r="A19" s="231">
        <v>29677</v>
      </c>
      <c r="B19" s="111">
        <v>280733</v>
      </c>
      <c r="C19" s="246">
        <f t="shared" si="2"/>
        <v>277987.95726614993</v>
      </c>
      <c r="D19" s="247">
        <f t="shared" si="3"/>
        <v>1745.9075650966538</v>
      </c>
      <c r="E19" s="247">
        <f t="shared" si="4"/>
        <v>5734.8294868217026</v>
      </c>
      <c r="F19" s="247"/>
      <c r="G19" s="247"/>
      <c r="H19" s="241"/>
      <c r="I19" s="246">
        <f t="shared" si="5"/>
        <v>281974.53571717138</v>
      </c>
      <c r="J19" s="247">
        <f t="shared" si="6"/>
        <v>2342.3578299267515</v>
      </c>
      <c r="K19" s="247">
        <f t="shared" si="7"/>
        <v>4216.6501789331342</v>
      </c>
      <c r="L19" s="247"/>
      <c r="M19" s="247"/>
      <c r="N19" s="242"/>
    </row>
    <row r="20" spans="1:14" ht="15.75" x14ac:dyDescent="0.25">
      <c r="A20" s="231">
        <v>29707</v>
      </c>
      <c r="B20" s="111">
        <v>287298</v>
      </c>
      <c r="C20" s="246">
        <f t="shared" si="2"/>
        <v>279828.21010655956</v>
      </c>
      <c r="D20" s="247">
        <f t="shared" si="3"/>
        <v>1764.7766201592508</v>
      </c>
      <c r="E20" s="247">
        <f t="shared" si="4"/>
        <v>7095.5536346988101</v>
      </c>
      <c r="F20" s="247"/>
      <c r="G20" s="247"/>
      <c r="H20" s="241"/>
      <c r="I20" s="246">
        <f t="shared" si="5"/>
        <v>283232.02139666583</v>
      </c>
      <c r="J20" s="247">
        <f t="shared" si="6"/>
        <v>1832.6491682904195</v>
      </c>
      <c r="K20" s="247">
        <f t="shared" si="7"/>
        <v>5962.4579256216548</v>
      </c>
      <c r="L20" s="247"/>
      <c r="M20" s="247"/>
      <c r="N20" s="242"/>
    </row>
    <row r="21" spans="1:14" ht="15.75" x14ac:dyDescent="0.25">
      <c r="A21" s="231">
        <v>29738</v>
      </c>
      <c r="B21" s="111">
        <v>235672</v>
      </c>
      <c r="C21" s="246">
        <f t="shared" si="2"/>
        <v>280205.913717711</v>
      </c>
      <c r="D21" s="247">
        <f t="shared" si="3"/>
        <v>1487.362018357687</v>
      </c>
      <c r="E21" s="247">
        <f t="shared" si="4"/>
        <v>-39031.857448646617</v>
      </c>
      <c r="F21" s="247"/>
      <c r="G21" s="247"/>
      <c r="H21" s="241"/>
      <c r="I21" s="246">
        <f t="shared" si="5"/>
        <v>281575.01397084713</v>
      </c>
      <c r="J21" s="247">
        <f t="shared" si="6"/>
        <v>193.0935843029589</v>
      </c>
      <c r="K21" s="247">
        <f t="shared" si="7"/>
        <v>-39802.699228713565</v>
      </c>
      <c r="L21" s="247"/>
      <c r="M21" s="247"/>
      <c r="N21" s="242"/>
    </row>
    <row r="22" spans="1:14" ht="15.75" x14ac:dyDescent="0.25">
      <c r="A22" s="231">
        <v>29768</v>
      </c>
      <c r="B22" s="111">
        <v>256449</v>
      </c>
      <c r="C22" s="246">
        <f t="shared" si="2"/>
        <v>282337.30937565834</v>
      </c>
      <c r="D22" s="247">
        <f t="shared" si="3"/>
        <v>1616.1687462756186</v>
      </c>
      <c r="E22" s="247">
        <f t="shared" si="4"/>
        <v>-28442.976146030822</v>
      </c>
      <c r="F22" s="247"/>
      <c r="G22" s="247"/>
      <c r="H22" s="241"/>
      <c r="I22" s="246">
        <f t="shared" si="5"/>
        <v>282925.59577223111</v>
      </c>
      <c r="J22" s="247">
        <f t="shared" si="6"/>
        <v>736.91966533296693</v>
      </c>
      <c r="K22" s="247">
        <f t="shared" si="7"/>
        <v>-28500.016198878577</v>
      </c>
      <c r="L22" s="247"/>
      <c r="M22" s="247"/>
      <c r="N22" s="242"/>
    </row>
    <row r="23" spans="1:14" ht="15.75" x14ac:dyDescent="0.25">
      <c r="A23" s="231">
        <v>29799</v>
      </c>
      <c r="B23" s="111">
        <v>288997</v>
      </c>
      <c r="C23" s="246">
        <f t="shared" si="2"/>
        <v>283832.78140364384</v>
      </c>
      <c r="D23" s="247">
        <f t="shared" si="3"/>
        <v>1592.0294026175939</v>
      </c>
      <c r="E23" s="247">
        <f t="shared" si="4"/>
        <v>5642.9822455735293</v>
      </c>
      <c r="F23" s="247"/>
      <c r="G23" s="247"/>
      <c r="H23" s="241"/>
      <c r="I23" s="246">
        <f t="shared" si="5"/>
        <v>283521.57691388769</v>
      </c>
      <c r="J23" s="247">
        <f t="shared" si="6"/>
        <v>670.70210573622899</v>
      </c>
      <c r="K23" s="247">
        <f t="shared" si="7"/>
        <v>5721.7995791943695</v>
      </c>
      <c r="L23" s="247"/>
      <c r="M23" s="247"/>
      <c r="N23" s="242"/>
    </row>
    <row r="24" spans="1:14" ht="15.75" x14ac:dyDescent="0.25">
      <c r="A24" s="231">
        <v>29830</v>
      </c>
      <c r="B24" s="111">
        <v>290789</v>
      </c>
      <c r="C24" s="246">
        <f t="shared" si="2"/>
        <v>284813.26418532222</v>
      </c>
      <c r="D24" s="247">
        <f t="shared" si="3"/>
        <v>1469.7200784297513</v>
      </c>
      <c r="E24" s="247">
        <f t="shared" si="4"/>
        <v>8401.5374110700159</v>
      </c>
      <c r="F24" s="247"/>
      <c r="G24" s="247"/>
      <c r="H24" s="241"/>
      <c r="I24" s="246">
        <f t="shared" si="5"/>
        <v>283411.85086687817</v>
      </c>
      <c r="J24" s="247">
        <f t="shared" si="6"/>
        <v>304.0312597007412</v>
      </c>
      <c r="K24" s="247">
        <f t="shared" si="7"/>
        <v>8741.4258855701028</v>
      </c>
      <c r="L24" s="247"/>
      <c r="M24" s="247"/>
      <c r="N24" s="242"/>
    </row>
    <row r="25" spans="1:14" ht="15.75" x14ac:dyDescent="0.25">
      <c r="A25" s="231">
        <v>29860</v>
      </c>
      <c r="B25" s="111">
        <v>321898</v>
      </c>
      <c r="C25" s="246">
        <f t="shared" si="2"/>
        <v>287021.26162418915</v>
      </c>
      <c r="D25" s="247">
        <f t="shared" si="3"/>
        <v>1617.3755505171882</v>
      </c>
      <c r="E25" s="247">
        <f t="shared" si="4"/>
        <v>31948.238179409935</v>
      </c>
      <c r="F25" s="247"/>
      <c r="G25" s="247"/>
      <c r="H25" s="241"/>
      <c r="I25" s="246">
        <f t="shared" si="5"/>
        <v>285770.61932351661</v>
      </c>
      <c r="J25" s="247">
        <f t="shared" si="6"/>
        <v>1269.4144583091365</v>
      </c>
      <c r="K25" s="247">
        <f t="shared" si="7"/>
        <v>32535.467467931892</v>
      </c>
      <c r="L25" s="247"/>
      <c r="M25" s="247"/>
      <c r="N25" s="242"/>
    </row>
    <row r="26" spans="1:14" ht="15.75" x14ac:dyDescent="0.25">
      <c r="A26" s="231">
        <v>29891</v>
      </c>
      <c r="B26" s="111">
        <v>291834</v>
      </c>
      <c r="C26" s="246">
        <f t="shared" si="2"/>
        <v>286378.6165985004</v>
      </c>
      <c r="D26" s="247">
        <f t="shared" si="3"/>
        <v>1165.3714352760012</v>
      </c>
      <c r="E26" s="247">
        <f t="shared" si="4"/>
        <v>14420.131687116558</v>
      </c>
      <c r="F26" s="247"/>
      <c r="G26" s="247"/>
      <c r="H26" s="241"/>
      <c r="I26" s="246">
        <f t="shared" si="5"/>
        <v>283344.77503686672</v>
      </c>
      <c r="J26" s="247">
        <f t="shared" si="6"/>
        <v>-466.7397867256152</v>
      </c>
      <c r="K26" s="247">
        <f t="shared" si="7"/>
        <v>14948.955538320806</v>
      </c>
      <c r="L26" s="247"/>
      <c r="M26" s="247"/>
      <c r="N26" s="242"/>
    </row>
    <row r="27" spans="1:14" ht="15.75" x14ac:dyDescent="0.25">
      <c r="A27" s="231">
        <v>29921</v>
      </c>
      <c r="B27" s="111">
        <v>241380</v>
      </c>
      <c r="C27" s="246">
        <f t="shared" si="2"/>
        <v>286027.46482870996</v>
      </c>
      <c r="D27" s="247">
        <f t="shared" si="3"/>
        <v>862.06679426271114</v>
      </c>
      <c r="E27" s="247">
        <f t="shared" si="4"/>
        <v>-38631.922781946305</v>
      </c>
      <c r="F27" s="247"/>
      <c r="G27" s="247"/>
      <c r="H27" s="241"/>
      <c r="I27" s="246">
        <f t="shared" si="5"/>
        <v>281384.31418329594</v>
      </c>
      <c r="J27" s="247">
        <f t="shared" si="6"/>
        <v>-1168.5391328847497</v>
      </c>
      <c r="K27" s="247">
        <f t="shared" si="7"/>
        <v>-37393.12067500253</v>
      </c>
      <c r="L27" s="247"/>
      <c r="M27" s="247"/>
      <c r="N27" s="242"/>
    </row>
    <row r="28" spans="1:14" ht="15.75" x14ac:dyDescent="0.25">
      <c r="A28" s="231">
        <v>29952</v>
      </c>
      <c r="B28" s="111">
        <v>295469</v>
      </c>
      <c r="C28" s="246">
        <f t="shared" si="2"/>
        <v>286269.53209827677</v>
      </c>
      <c r="D28" s="247">
        <f t="shared" si="3"/>
        <v>738.06688932353256</v>
      </c>
      <c r="E28" s="247">
        <f t="shared" si="4"/>
        <v>11658.799349683646</v>
      </c>
      <c r="F28" s="247"/>
      <c r="G28" s="247"/>
      <c r="H28" s="241"/>
      <c r="I28" s="246">
        <f t="shared" si="5"/>
        <v>280952.41979552247</v>
      </c>
      <c r="J28" s="247">
        <f t="shared" si="6"/>
        <v>-822.43917356467011</v>
      </c>
      <c r="K28" s="247">
        <f t="shared" si="7"/>
        <v>13228.841804686661</v>
      </c>
      <c r="L28" s="247"/>
      <c r="M28" s="247"/>
      <c r="N28" s="242"/>
    </row>
    <row r="29" spans="1:14" ht="15.75" x14ac:dyDescent="0.25">
      <c r="A29" s="231">
        <v>29983</v>
      </c>
      <c r="B29" s="111">
        <v>258200</v>
      </c>
      <c r="C29" s="246">
        <f t="shared" si="2"/>
        <v>283771.55288758525</v>
      </c>
      <c r="D29" s="247">
        <f t="shared" si="3"/>
        <v>90.857669320520699</v>
      </c>
      <c r="E29" s="247">
        <f t="shared" si="4"/>
        <v>-12735.236690858903</v>
      </c>
      <c r="F29" s="247"/>
      <c r="G29" s="247"/>
      <c r="H29" s="241"/>
      <c r="I29" s="246">
        <f t="shared" si="5"/>
        <v>276344.61319688731</v>
      </c>
      <c r="J29" s="247">
        <f t="shared" si="6"/>
        <v>-2600.9294438380862</v>
      </c>
      <c r="K29" s="247">
        <f t="shared" si="7"/>
        <v>-11527.362448910801</v>
      </c>
      <c r="L29" s="247"/>
      <c r="M29" s="247"/>
      <c r="N29" s="242"/>
    </row>
    <row r="30" spans="1:14" ht="15.75" x14ac:dyDescent="0.25">
      <c r="A30" s="231">
        <v>30011</v>
      </c>
      <c r="B30" s="111">
        <v>306102</v>
      </c>
      <c r="C30" s="246">
        <f t="shared" si="2"/>
        <v>283283.78290901991</v>
      </c>
      <c r="D30" s="247">
        <f t="shared" si="3"/>
        <v>-24.867860256651142</v>
      </c>
      <c r="E30" s="247">
        <f t="shared" si="4"/>
        <v>25113.440094260703</v>
      </c>
      <c r="F30" s="247"/>
      <c r="G30" s="247"/>
      <c r="H30" s="241"/>
      <c r="I30" s="246">
        <f t="shared" si="5"/>
        <v>275770.84270613309</v>
      </c>
      <c r="J30" s="247">
        <f t="shared" si="6"/>
        <v>-1648.5034123570958</v>
      </c>
      <c r="K30" s="247">
        <f t="shared" si="7"/>
        <v>26787.453977322453</v>
      </c>
      <c r="L30" s="247"/>
      <c r="M30" s="247"/>
      <c r="N30" s="242"/>
    </row>
    <row r="31" spans="1:14" ht="15.75" x14ac:dyDescent="0.25">
      <c r="A31" s="231">
        <v>30042</v>
      </c>
      <c r="B31" s="111">
        <v>281480</v>
      </c>
      <c r="C31" s="246">
        <f t="shared" si="2"/>
        <v>282131.85336842551</v>
      </c>
      <c r="D31" s="247">
        <f t="shared" si="3"/>
        <v>-250.28019632420083</v>
      </c>
      <c r="E31" s="247">
        <f t="shared" si="4"/>
        <v>3818.8246302475391</v>
      </c>
      <c r="F31" s="247"/>
      <c r="G31" s="247"/>
      <c r="H31" s="241"/>
      <c r="I31" s="246">
        <f t="shared" si="5"/>
        <v>274984.13569065684</v>
      </c>
      <c r="J31" s="247">
        <f t="shared" si="6"/>
        <v>-1243.603085731409</v>
      </c>
      <c r="K31" s="247">
        <f t="shared" si="7"/>
        <v>4989.3466555761315</v>
      </c>
      <c r="L31" s="247"/>
      <c r="M31" s="247"/>
      <c r="N31" s="242"/>
    </row>
    <row r="32" spans="1:14" ht="15.75" x14ac:dyDescent="0.25">
      <c r="A32" s="231">
        <v>30072</v>
      </c>
      <c r="B32" s="111">
        <v>283101</v>
      </c>
      <c r="C32" s="246">
        <f t="shared" si="2"/>
        <v>281000.15415108128</v>
      </c>
      <c r="D32" s="247">
        <f t="shared" si="3"/>
        <v>-426.56400052820607</v>
      </c>
      <c r="E32" s="247">
        <f t="shared" si="4"/>
        <v>5597.1412989647824</v>
      </c>
      <c r="F32" s="247"/>
      <c r="G32" s="247"/>
      <c r="H32" s="241"/>
      <c r="I32" s="246">
        <f t="shared" si="5"/>
        <v>274672.84158380277</v>
      </c>
      <c r="J32" s="247">
        <f t="shared" si="6"/>
        <v>-805.57362607043035</v>
      </c>
      <c r="K32" s="247">
        <f t="shared" si="7"/>
        <v>6798.3767873487486</v>
      </c>
      <c r="L32" s="247"/>
      <c r="M32" s="247"/>
      <c r="N32" s="242"/>
    </row>
    <row r="33" spans="1:14" ht="15.75" x14ac:dyDescent="0.25">
      <c r="A33" s="231">
        <v>30103</v>
      </c>
      <c r="B33" s="111">
        <v>237414</v>
      </c>
      <c r="C33" s="246">
        <f t="shared" si="2"/>
        <v>279954.43024526711</v>
      </c>
      <c r="D33" s="247">
        <f t="shared" si="3"/>
        <v>-550.39598158539911</v>
      </c>
      <c r="E33" s="247">
        <f t="shared" si="4"/>
        <v>-40084.42928763276</v>
      </c>
      <c r="F33" s="247"/>
      <c r="G33" s="247"/>
      <c r="H33" s="241"/>
      <c r="I33" s="246">
        <f t="shared" si="5"/>
        <v>274786.24857745704</v>
      </c>
      <c r="J33" s="247">
        <f t="shared" si="6"/>
        <v>-373.80626844866083</v>
      </c>
      <c r="K33" s="247">
        <f t="shared" si="7"/>
        <v>-38978.73072578806</v>
      </c>
      <c r="L33" s="247"/>
      <c r="M33" s="247"/>
      <c r="N33" s="242"/>
    </row>
    <row r="34" spans="1:14" ht="15.75" x14ac:dyDescent="0.25">
      <c r="A34" s="231">
        <v>30133</v>
      </c>
      <c r="B34" s="111">
        <v>274834</v>
      </c>
      <c r="C34" s="246">
        <f t="shared" si="2"/>
        <v>282984.97554603411</v>
      </c>
      <c r="D34" s="247">
        <f t="shared" si="3"/>
        <v>165.7922748850807</v>
      </c>
      <c r="E34" s="247">
        <f t="shared" si="4"/>
        <v>-22355.375966031806</v>
      </c>
      <c r="F34" s="247"/>
      <c r="G34" s="247"/>
      <c r="H34" s="241"/>
      <c r="I34" s="246">
        <f t="shared" si="5"/>
        <v>282347.63003087539</v>
      </c>
      <c r="J34" s="247">
        <f t="shared" si="6"/>
        <v>3354.406232843934</v>
      </c>
      <c r="K34" s="247">
        <f t="shared" si="7"/>
        <v>-21385.236401261158</v>
      </c>
      <c r="L34" s="247"/>
      <c r="M34" s="247"/>
      <c r="N34" s="242"/>
    </row>
    <row r="35" spans="1:14" ht="15.75" x14ac:dyDescent="0.25">
      <c r="A35" s="231">
        <v>30164</v>
      </c>
      <c r="B35" s="111">
        <v>299340</v>
      </c>
      <c r="C35" s="246">
        <f t="shared" si="2"/>
        <v>284732.70531094522</v>
      </c>
      <c r="D35" s="247">
        <f t="shared" si="3"/>
        <v>482.17977289028727</v>
      </c>
      <c r="E35" s="247">
        <f t="shared" si="4"/>
        <v>8332.2759786179031</v>
      </c>
      <c r="F35" s="247"/>
      <c r="G35" s="247"/>
      <c r="H35" s="241"/>
      <c r="I35" s="246">
        <f t="shared" si="5"/>
        <v>287873.98751584656</v>
      </c>
      <c r="J35" s="247">
        <f t="shared" si="6"/>
        <v>4374.8604544957543</v>
      </c>
      <c r="K35" s="247">
        <f t="shared" si="7"/>
        <v>7669.1958389528281</v>
      </c>
      <c r="L35" s="247"/>
      <c r="M35" s="247"/>
      <c r="N35" s="242"/>
    </row>
    <row r="36" spans="1:14" ht="15.75" x14ac:dyDescent="0.25">
      <c r="A36" s="231">
        <v>30195</v>
      </c>
      <c r="B36" s="111">
        <v>300383</v>
      </c>
      <c r="C36" s="246">
        <f t="shared" si="2"/>
        <v>286229.87170959968</v>
      </c>
      <c r="D36" s="247">
        <f t="shared" si="3"/>
        <v>685.17709804312165</v>
      </c>
      <c r="E36" s="247">
        <f t="shared" si="4"/>
        <v>10127.014674869104</v>
      </c>
      <c r="F36" s="247"/>
      <c r="G36" s="247"/>
      <c r="H36" s="241"/>
      <c r="I36" s="246">
        <f t="shared" si="5"/>
        <v>292082.23075706075</v>
      </c>
      <c r="J36" s="247">
        <f t="shared" si="6"/>
        <v>4296.5782009108707</v>
      </c>
      <c r="K36" s="247">
        <f t="shared" si="7"/>
        <v>8592.0349921796078</v>
      </c>
      <c r="L36" s="247"/>
      <c r="M36" s="247"/>
      <c r="N36" s="242"/>
    </row>
    <row r="37" spans="1:14" ht="15.75" x14ac:dyDescent="0.25">
      <c r="A37" s="231">
        <v>30225</v>
      </c>
      <c r="B37" s="111">
        <v>340862</v>
      </c>
      <c r="C37" s="246">
        <f t="shared" si="2"/>
        <v>290214.85575958493</v>
      </c>
      <c r="D37" s="247">
        <f t="shared" si="3"/>
        <v>1345.1384884315462</v>
      </c>
      <c r="E37" s="247">
        <f t="shared" si="4"/>
        <v>37557.909997711475</v>
      </c>
      <c r="F37" s="247"/>
      <c r="G37" s="247"/>
      <c r="H37" s="241"/>
      <c r="I37" s="246">
        <f t="shared" si="5"/>
        <v>299656.89575125772</v>
      </c>
      <c r="J37" s="247">
        <f t="shared" si="6"/>
        <v>5836.7313253760713</v>
      </c>
      <c r="K37" s="247">
        <f t="shared" si="7"/>
        <v>35474.637467330584</v>
      </c>
      <c r="L37" s="247"/>
      <c r="M37" s="247"/>
      <c r="N37" s="242"/>
    </row>
    <row r="38" spans="1:14" ht="15.75" x14ac:dyDescent="0.25">
      <c r="A38" s="231">
        <v>30256</v>
      </c>
      <c r="B38" s="111">
        <v>318794</v>
      </c>
      <c r="C38" s="246">
        <f t="shared" si="2"/>
        <v>293482.07535774645</v>
      </c>
      <c r="D38" s="247">
        <f t="shared" si="3"/>
        <v>1729.5547103775416</v>
      </c>
      <c r="E38" s="247">
        <f t="shared" si="4"/>
        <v>17687.669573657655</v>
      </c>
      <c r="F38" s="247"/>
      <c r="G38" s="247"/>
      <c r="H38" s="241"/>
      <c r="I38" s="246">
        <f t="shared" si="5"/>
        <v>305041.30686147243</v>
      </c>
      <c r="J38" s="247">
        <f t="shared" si="6"/>
        <v>5624.216393170389</v>
      </c>
      <c r="K38" s="247">
        <f t="shared" si="7"/>
        <v>14543.400075528705</v>
      </c>
      <c r="L38" s="247"/>
      <c r="M38" s="247"/>
      <c r="N38" s="242"/>
    </row>
    <row r="39" spans="1:14" ht="15.75" x14ac:dyDescent="0.25">
      <c r="A39" s="231">
        <v>30286</v>
      </c>
      <c r="B39" s="111">
        <v>265740</v>
      </c>
      <c r="C39" s="246">
        <f t="shared" si="2"/>
        <v>296585.67397519731</v>
      </c>
      <c r="D39" s="247">
        <f t="shared" si="3"/>
        <v>2004.363491792205</v>
      </c>
      <c r="E39" s="247">
        <f t="shared" si="4"/>
        <v>-36296.048139921608</v>
      </c>
      <c r="F39" s="247"/>
      <c r="G39" s="247"/>
      <c r="H39" s="241"/>
      <c r="I39" s="246">
        <f t="shared" si="5"/>
        <v>308598.86434134434</v>
      </c>
      <c r="J39" s="247">
        <f t="shared" si="6"/>
        <v>4653.2319796278252</v>
      </c>
      <c r="K39" s="247">
        <f t="shared" si="7"/>
        <v>-39246.110623102017</v>
      </c>
      <c r="L39" s="247"/>
      <c r="M39" s="247"/>
      <c r="N39" s="242"/>
    </row>
    <row r="40" spans="1:14" ht="15.75" x14ac:dyDescent="0.25">
      <c r="A40" s="231">
        <v>30682</v>
      </c>
      <c r="B40" s="111">
        <v>326988</v>
      </c>
      <c r="C40" s="246">
        <f t="shared" si="2"/>
        <v>301100.91194448853</v>
      </c>
      <c r="D40" s="247">
        <f t="shared" si="3"/>
        <v>2506.5383872920083</v>
      </c>
      <c r="E40" s="247">
        <f t="shared" si="4"/>
        <v>15927.285961431993</v>
      </c>
      <c r="F40" s="247"/>
      <c r="G40" s="247"/>
      <c r="H40" s="241"/>
      <c r="I40" s="246">
        <f t="shared" si="5"/>
        <v>313391.21845778322</v>
      </c>
      <c r="J40" s="247">
        <f t="shared" si="6"/>
        <v>4718.5961408607382</v>
      </c>
      <c r="K40" s="247">
        <f t="shared" si="7"/>
        <v>13353.580298983081</v>
      </c>
      <c r="L40" s="247"/>
      <c r="M40" s="247"/>
      <c r="N40" s="242"/>
    </row>
    <row r="41" spans="1:14" ht="15.75" x14ac:dyDescent="0.25">
      <c r="A41" s="231">
        <v>30713</v>
      </c>
      <c r="B41" s="111">
        <v>300713</v>
      </c>
      <c r="C41" s="246">
        <f t="shared" si="2"/>
        <v>305083.56828564231</v>
      </c>
      <c r="D41" s="247">
        <f t="shared" si="3"/>
        <v>2801.7619780643627</v>
      </c>
      <c r="E41" s="247">
        <f t="shared" si="4"/>
        <v>-10225.836169293923</v>
      </c>
      <c r="F41" s="247"/>
      <c r="G41" s="247"/>
      <c r="H41" s="241"/>
      <c r="I41" s="246">
        <f t="shared" si="5"/>
        <v>316499.41798572097</v>
      </c>
      <c r="J41" s="247">
        <f t="shared" si="6"/>
        <v>3961.9787809722256</v>
      </c>
      <c r="K41" s="247">
        <f t="shared" si="7"/>
        <v>-12971.26241566295</v>
      </c>
      <c r="L41" s="247"/>
      <c r="M41" s="247"/>
      <c r="N41" s="242"/>
    </row>
    <row r="42" spans="1:14" ht="15.75" x14ac:dyDescent="0.25">
      <c r="A42" s="231">
        <v>30742</v>
      </c>
      <c r="B42" s="111">
        <v>346414</v>
      </c>
      <c r="C42" s="246">
        <f t="shared" si="2"/>
        <v>309897.61471001158</v>
      </c>
      <c r="D42" s="247">
        <f t="shared" si="3"/>
        <v>3204.218867325344</v>
      </c>
      <c r="E42" s="247">
        <f t="shared" si="4"/>
        <v>28534.323652979016</v>
      </c>
      <c r="F42" s="247"/>
      <c r="G42" s="247"/>
      <c r="H42" s="241"/>
      <c r="I42" s="246">
        <f t="shared" si="5"/>
        <v>320232.33947545686</v>
      </c>
      <c r="J42" s="247">
        <f t="shared" si="6"/>
        <v>3854.3601225823022</v>
      </c>
      <c r="K42" s="247">
        <f t="shared" si="7"/>
        <v>26582.078598023727</v>
      </c>
      <c r="L42" s="247"/>
      <c r="M42" s="247"/>
      <c r="N42" s="242"/>
    </row>
    <row r="43" spans="1:14" ht="15.75" x14ac:dyDescent="0.25">
      <c r="A43" s="231">
        <v>30773</v>
      </c>
      <c r="B43" s="111">
        <v>317325</v>
      </c>
      <c r="C43" s="246">
        <f t="shared" si="2"/>
        <v>313162.48484619928</v>
      </c>
      <c r="D43" s="247">
        <f t="shared" si="3"/>
        <v>3216.3491210978159</v>
      </c>
      <c r="E43" s="247">
        <f t="shared" si="4"/>
        <v>3921.9317873134933</v>
      </c>
      <c r="F43" s="247"/>
      <c r="G43" s="247"/>
      <c r="H43" s="241"/>
      <c r="I43" s="246">
        <f t="shared" si="5"/>
        <v>320862.57499452162</v>
      </c>
      <c r="J43" s="247">
        <f t="shared" si="6"/>
        <v>2339.5602118713091</v>
      </c>
      <c r="K43" s="247">
        <f t="shared" si="7"/>
        <v>2098.5597708633154</v>
      </c>
      <c r="L43" s="247"/>
      <c r="M43" s="247"/>
      <c r="N43" s="242"/>
    </row>
    <row r="44" spans="1:14" ht="15.75" x14ac:dyDescent="0.25">
      <c r="A44" s="231">
        <v>30803</v>
      </c>
      <c r="B44" s="111">
        <v>326208</v>
      </c>
      <c r="C44" s="246">
        <f t="shared" si="2"/>
        <v>317013.63767735782</v>
      </c>
      <c r="D44" s="247">
        <f t="shared" si="3"/>
        <v>3343.3098631099615</v>
      </c>
      <c r="E44" s="247">
        <f t="shared" si="4"/>
        <v>6676.3076060680005</v>
      </c>
      <c r="F44" s="247"/>
      <c r="G44" s="247"/>
      <c r="H44" s="241"/>
      <c r="I44" s="246">
        <f t="shared" si="5"/>
        <v>322161.5869042027</v>
      </c>
      <c r="J44" s="247">
        <f t="shared" si="6"/>
        <v>1850.6763537448069</v>
      </c>
      <c r="K44" s="247">
        <f t="shared" si="7"/>
        <v>5865.4093140693849</v>
      </c>
      <c r="L44" s="247"/>
      <c r="M44" s="247"/>
      <c r="N44" s="242"/>
    </row>
    <row r="45" spans="1:14" ht="15.75" x14ac:dyDescent="0.25">
      <c r="A45" s="231">
        <v>30834</v>
      </c>
      <c r="B45" s="111">
        <v>270657</v>
      </c>
      <c r="C45" s="246">
        <f t="shared" si="2"/>
        <v>318914.6198025425</v>
      </c>
      <c r="D45" s="247">
        <f t="shared" si="3"/>
        <v>3054.8443155249042</v>
      </c>
      <c r="E45" s="247">
        <f t="shared" si="4"/>
        <v>-42536.386442105679</v>
      </c>
      <c r="F45" s="247"/>
      <c r="G45" s="247"/>
      <c r="H45" s="241"/>
      <c r="I45" s="246">
        <f t="shared" si="5"/>
        <v>320067.78620885545</v>
      </c>
      <c r="J45" s="247">
        <f t="shared" si="6"/>
        <v>-2.5688574506136774</v>
      </c>
      <c r="K45" s="247">
        <f t="shared" si="7"/>
        <v>-42515.3938274951</v>
      </c>
      <c r="L45" s="247"/>
      <c r="M45" s="247"/>
      <c r="N45" s="242"/>
    </row>
    <row r="46" spans="1:14" ht="15.75" x14ac:dyDescent="0.25">
      <c r="A46" s="231">
        <v>30864</v>
      </c>
      <c r="B46" s="111">
        <v>278158</v>
      </c>
      <c r="C46" s="246">
        <f t="shared" si="2"/>
        <v>318751.05089526204</v>
      </c>
      <c r="D46" s="247">
        <f t="shared" si="3"/>
        <v>2411.1616709638329</v>
      </c>
      <c r="E46" s="247">
        <f t="shared" si="4"/>
        <v>-27826.678444800877</v>
      </c>
      <c r="F46" s="247"/>
      <c r="G46" s="247"/>
      <c r="H46" s="241"/>
      <c r="I46" s="246">
        <f t="shared" si="5"/>
        <v>314434.61882713134</v>
      </c>
      <c r="J46" s="247">
        <f t="shared" si="6"/>
        <v>-2648.0094624798071</v>
      </c>
      <c r="K46" s="247">
        <f t="shared" si="7"/>
        <v>-26433.695244723727</v>
      </c>
      <c r="L46" s="247"/>
      <c r="M46" s="247"/>
      <c r="N46" s="242"/>
    </row>
    <row r="47" spans="1:14" ht="15.75" x14ac:dyDescent="0.25">
      <c r="A47" s="231">
        <v>30895</v>
      </c>
      <c r="B47" s="111">
        <v>324584</v>
      </c>
      <c r="C47" s="246">
        <f t="shared" si="2"/>
        <v>320425.63928449934</v>
      </c>
      <c r="D47" s="247">
        <f t="shared" si="3"/>
        <v>2263.8470146185255</v>
      </c>
      <c r="E47" s="247">
        <f t="shared" si="4"/>
        <v>7080.1013996827296</v>
      </c>
      <c r="F47" s="247"/>
      <c r="G47" s="247"/>
      <c r="H47" s="241"/>
      <c r="I47" s="246">
        <f t="shared" si="5"/>
        <v>313193.62782563351</v>
      </c>
      <c r="J47" s="247">
        <f t="shared" si="6"/>
        <v>-1986.9458557138373</v>
      </c>
      <c r="K47" s="247">
        <f t="shared" si="7"/>
        <v>8930.744635521658</v>
      </c>
      <c r="L47" s="247"/>
      <c r="M47" s="247"/>
      <c r="N47" s="242"/>
    </row>
    <row r="48" spans="1:14" ht="15.75" x14ac:dyDescent="0.25">
      <c r="A48" s="231">
        <v>30926</v>
      </c>
      <c r="B48" s="111">
        <v>321801</v>
      </c>
      <c r="C48" s="246">
        <f t="shared" si="2"/>
        <v>321037.16115301981</v>
      </c>
      <c r="D48" s="247">
        <f t="shared" si="3"/>
        <v>1933.3819853989153</v>
      </c>
      <c r="E48" s="247">
        <f t="shared" si="4"/>
        <v>7318.0619265024279</v>
      </c>
      <c r="F48" s="247"/>
      <c r="G48" s="247"/>
      <c r="H48" s="241"/>
      <c r="I48" s="246">
        <f t="shared" si="5"/>
        <v>311756.04667042155</v>
      </c>
      <c r="J48" s="247">
        <f t="shared" si="6"/>
        <v>-1728.8362285734622</v>
      </c>
      <c r="K48" s="247">
        <f t="shared" si="7"/>
        <v>9084.6016471415624</v>
      </c>
      <c r="L48" s="247"/>
      <c r="M48" s="247"/>
      <c r="N48" s="242"/>
    </row>
    <row r="49" spans="1:14" ht="15.75" x14ac:dyDescent="0.25">
      <c r="A49" s="231">
        <v>30956</v>
      </c>
      <c r="B49" s="111">
        <v>343542</v>
      </c>
      <c r="C49" s="246">
        <f t="shared" si="2"/>
        <v>320422.5751679992</v>
      </c>
      <c r="D49" s="247">
        <f t="shared" si="3"/>
        <v>1423.7883913150088</v>
      </c>
      <c r="E49" s="247">
        <f t="shared" si="4"/>
        <v>33226.364447998276</v>
      </c>
      <c r="F49" s="247"/>
      <c r="G49" s="247"/>
      <c r="H49" s="241"/>
      <c r="I49" s="246">
        <f t="shared" si="5"/>
        <v>309489.4886316568</v>
      </c>
      <c r="J49" s="247">
        <f t="shared" si="6"/>
        <v>-1981.4756424399261</v>
      </c>
      <c r="K49" s="247">
        <f t="shared" si="7"/>
        <v>34992.509960586882</v>
      </c>
      <c r="L49" s="247"/>
      <c r="M49" s="247"/>
      <c r="N49" s="242"/>
    </row>
    <row r="50" spans="1:14" ht="15.75" x14ac:dyDescent="0.25">
      <c r="A50" s="231">
        <v>30987</v>
      </c>
      <c r="B50" s="111">
        <v>354040</v>
      </c>
      <c r="C50" s="246">
        <f t="shared" si="2"/>
        <v>324022.25858936843</v>
      </c>
      <c r="D50" s="247">
        <f t="shared" si="3"/>
        <v>1858.9673973258541</v>
      </c>
      <c r="E50" s="247">
        <f t="shared" si="4"/>
        <v>21386.691124749828</v>
      </c>
      <c r="F50" s="247"/>
      <c r="G50" s="247"/>
      <c r="H50" s="241"/>
      <c r="I50" s="246">
        <f t="shared" si="5"/>
        <v>316284.69448155479</v>
      </c>
      <c r="J50" s="247">
        <f t="shared" si="6"/>
        <v>2142.0983430156839</v>
      </c>
      <c r="K50" s="247">
        <f t="shared" si="7"/>
        <v>22412.672783435879</v>
      </c>
      <c r="L50" s="247"/>
      <c r="M50" s="247"/>
      <c r="N50" s="242"/>
    </row>
    <row r="51" spans="1:14" ht="15.75" x14ac:dyDescent="0.25">
      <c r="A51" s="231">
        <v>31017</v>
      </c>
      <c r="B51" s="111">
        <v>278179</v>
      </c>
      <c r="C51" s="246">
        <f t="shared" si="2"/>
        <v>324170.29930967838</v>
      </c>
      <c r="D51" s="247">
        <f t="shared" si="3"/>
        <v>1516.7820619226725</v>
      </c>
      <c r="E51" s="247">
        <f t="shared" si="4"/>
        <v>-39204.623490848637</v>
      </c>
      <c r="F51" s="247"/>
      <c r="G51" s="247"/>
      <c r="H51" s="241"/>
      <c r="I51" s="246">
        <f t="shared" si="5"/>
        <v>318151.96212771517</v>
      </c>
      <c r="J51" s="247">
        <f t="shared" si="6"/>
        <v>2012.973831325643</v>
      </c>
      <c r="K51" s="247">
        <f t="shared" si="7"/>
        <v>-39492.52695984007</v>
      </c>
      <c r="L51" s="247"/>
      <c r="M51" s="247"/>
      <c r="N51" s="242"/>
    </row>
    <row r="52" spans="1:14" ht="15.75" x14ac:dyDescent="0.25">
      <c r="A52" s="231">
        <v>31048</v>
      </c>
      <c r="B52" s="111">
        <v>330246</v>
      </c>
      <c r="C52" s="246">
        <f t="shared" si="2"/>
        <v>323981.82627164607</v>
      </c>
      <c r="D52" s="247">
        <f t="shared" si="3"/>
        <v>1175.7310419316777</v>
      </c>
      <c r="E52" s="247">
        <f t="shared" si="4"/>
        <v>13028.352291508572</v>
      </c>
      <c r="F52" s="247"/>
      <c r="G52" s="247"/>
      <c r="H52" s="241"/>
      <c r="I52" s="246">
        <f t="shared" si="5"/>
        <v>319267.05844624829</v>
      </c>
      <c r="J52" s="247">
        <f t="shared" si="6"/>
        <v>1591.1214082760994</v>
      </c>
      <c r="K52" s="247">
        <f t="shared" si="7"/>
        <v>12548.533082375074</v>
      </c>
      <c r="L52" s="247"/>
      <c r="M52" s="247"/>
      <c r="N52" s="242"/>
    </row>
    <row r="53" spans="1:14" ht="15.75" x14ac:dyDescent="0.25">
      <c r="A53" s="231">
        <v>31079</v>
      </c>
      <c r="B53" s="111">
        <v>307344</v>
      </c>
      <c r="C53" s="246">
        <f t="shared" si="2"/>
        <v>324019.39914193517</v>
      </c>
      <c r="D53" s="247">
        <f t="shared" si="3"/>
        <v>948.09940760316067</v>
      </c>
      <c r="E53" s="247">
        <f t="shared" si="4"/>
        <v>-12160.705061086295</v>
      </c>
      <c r="F53" s="247"/>
      <c r="G53" s="247"/>
      <c r="H53" s="241"/>
      <c r="I53" s="246">
        <f t="shared" si="5"/>
        <v>320709.22005685756</v>
      </c>
      <c r="J53" s="247">
        <f t="shared" si="6"/>
        <v>1521.1351900142301</v>
      </c>
      <c r="K53" s="247">
        <f t="shared" si="7"/>
        <v>-13104.821468862967</v>
      </c>
      <c r="L53" s="247"/>
      <c r="M53" s="247"/>
      <c r="N53" s="242"/>
    </row>
    <row r="54" spans="1:14" ht="15.75" x14ac:dyDescent="0.25">
      <c r="A54" s="231">
        <v>31107</v>
      </c>
      <c r="B54" s="111">
        <v>375874</v>
      </c>
      <c r="C54" s="246">
        <f t="shared" si="2"/>
        <v>328323.3252191607</v>
      </c>
      <c r="D54" s="247">
        <f t="shared" si="3"/>
        <v>1619.264741527636</v>
      </c>
      <c r="E54" s="247">
        <f t="shared" si="4"/>
        <v>34239.228991337099</v>
      </c>
      <c r="F54" s="247"/>
      <c r="G54" s="247"/>
      <c r="H54" s="241"/>
      <c r="I54" s="246">
        <f t="shared" si="5"/>
        <v>329655.21422260301</v>
      </c>
      <c r="J54" s="247">
        <f t="shared" si="6"/>
        <v>5009.5784410004462</v>
      </c>
      <c r="K54" s="247">
        <f t="shared" si="7"/>
        <v>33239.291822496998</v>
      </c>
      <c r="L54" s="247"/>
      <c r="M54" s="247"/>
      <c r="N54" s="242"/>
    </row>
    <row r="55" spans="1:14" ht="15.75" x14ac:dyDescent="0.25">
      <c r="A55" s="231">
        <v>31138</v>
      </c>
      <c r="B55" s="111">
        <v>335309</v>
      </c>
      <c r="C55" s="246">
        <f t="shared" si="2"/>
        <v>330159.26169848803</v>
      </c>
      <c r="D55" s="247">
        <f t="shared" si="3"/>
        <v>1662.5990890875742</v>
      </c>
      <c r="E55" s="247">
        <f t="shared" si="4"/>
        <v>4290.2737415730362</v>
      </c>
      <c r="F55" s="247"/>
      <c r="G55" s="247"/>
      <c r="H55" s="241"/>
      <c r="I55" s="246">
        <f t="shared" si="5"/>
        <v>334265.76321848424</v>
      </c>
      <c r="J55" s="247">
        <f t="shared" si="6"/>
        <v>4822.101267451324</v>
      </c>
      <c r="K55" s="247">
        <f t="shared" si="7"/>
        <v>1740.7854201740661</v>
      </c>
      <c r="L55" s="247"/>
      <c r="M55" s="247"/>
      <c r="N55" s="242"/>
    </row>
    <row r="56" spans="1:14" ht="15.75" x14ac:dyDescent="0.25">
      <c r="A56" s="231">
        <v>31168</v>
      </c>
      <c r="B56" s="111">
        <v>339271</v>
      </c>
      <c r="C56" s="246">
        <f t="shared" si="2"/>
        <v>331937.78552852909</v>
      </c>
      <c r="D56" s="247">
        <f t="shared" si="3"/>
        <v>1685.7840372782707</v>
      </c>
      <c r="E56" s="247">
        <f t="shared" si="4"/>
        <v>6873.3796656888744</v>
      </c>
      <c r="F56" s="247"/>
      <c r="G56" s="247"/>
      <c r="H56" s="241"/>
      <c r="I56" s="246">
        <f t="shared" si="5"/>
        <v>337528.82383822452</v>
      </c>
      <c r="J56" s="247">
        <f t="shared" si="6"/>
        <v>4089.6126311960934</v>
      </c>
      <c r="K56" s="247">
        <f t="shared" si="7"/>
        <v>4467.5556913463879</v>
      </c>
      <c r="L56" s="247"/>
      <c r="M56" s="247"/>
      <c r="N56" s="242"/>
    </row>
    <row r="57" spans="1:14" ht="15.75" x14ac:dyDescent="0.25">
      <c r="A57" s="231">
        <v>31199</v>
      </c>
      <c r="B57" s="111">
        <v>280264</v>
      </c>
      <c r="C57" s="246">
        <f t="shared" si="2"/>
        <v>332000.09209725208</v>
      </c>
      <c r="D57" s="247">
        <f t="shared" si="3"/>
        <v>1361.0885435672162</v>
      </c>
      <c r="E57" s="247">
        <f t="shared" si="4"/>
        <v>-45296.298138649596</v>
      </c>
      <c r="F57" s="247"/>
      <c r="G57" s="247"/>
      <c r="H57" s="241"/>
      <c r="I57" s="246">
        <f t="shared" si="5"/>
        <v>336449.58430275839</v>
      </c>
      <c r="J57" s="247">
        <f t="shared" si="6"/>
        <v>1661.1156705029719</v>
      </c>
      <c r="K57" s="247">
        <f t="shared" si="7"/>
        <v>-47149.845621357206</v>
      </c>
      <c r="L57" s="247"/>
      <c r="M57" s="247"/>
      <c r="N57" s="242"/>
    </row>
    <row r="58" spans="1:14" ht="15.75" x14ac:dyDescent="0.25">
      <c r="A58" s="231">
        <v>31229</v>
      </c>
      <c r="B58" s="111">
        <v>293689</v>
      </c>
      <c r="C58" s="246">
        <f t="shared" si="2"/>
        <v>331584.35531141656</v>
      </c>
      <c r="D58" s="247">
        <f t="shared" si="3"/>
        <v>1005.7234776866674</v>
      </c>
      <c r="E58" s="247">
        <f t="shared" si="4"/>
        <v>-30847.281504785577</v>
      </c>
      <c r="F58" s="247"/>
      <c r="G58" s="247"/>
      <c r="H58" s="241"/>
      <c r="I58" s="246">
        <f t="shared" si="5"/>
        <v>333175.34635778016</v>
      </c>
      <c r="J58" s="247">
        <f t="shared" si="6"/>
        <v>-657.67598162538161</v>
      </c>
      <c r="K58" s="247">
        <f t="shared" si="7"/>
        <v>-30858.789574976323</v>
      </c>
      <c r="L58" s="247"/>
      <c r="M58" s="247"/>
      <c r="N58" s="242"/>
    </row>
    <row r="59" spans="1:14" ht="15.75" x14ac:dyDescent="0.25">
      <c r="A59" s="231">
        <v>31260</v>
      </c>
      <c r="B59" s="111">
        <v>341161</v>
      </c>
      <c r="C59" s="246">
        <f t="shared" si="2"/>
        <v>332813.7017607853</v>
      </c>
      <c r="D59" s="247">
        <f t="shared" si="3"/>
        <v>1050.448072023084</v>
      </c>
      <c r="E59" s="247">
        <f t="shared" si="4"/>
        <v>7460.2604515423191</v>
      </c>
      <c r="F59" s="247"/>
      <c r="G59" s="247"/>
      <c r="H59" s="241"/>
      <c r="I59" s="246">
        <f t="shared" si="5"/>
        <v>332438.81256293826</v>
      </c>
      <c r="J59" s="247">
        <f t="shared" si="6"/>
        <v>-694.72597910033255</v>
      </c>
      <c r="K59" s="247">
        <f t="shared" si="7"/>
        <v>8860.0398209637042</v>
      </c>
      <c r="L59" s="247"/>
      <c r="M59" s="247"/>
      <c r="N59" s="242"/>
    </row>
    <row r="60" spans="1:14" ht="15.75" x14ac:dyDescent="0.25">
      <c r="A60" s="231">
        <v>31291</v>
      </c>
      <c r="B60" s="111">
        <v>345097</v>
      </c>
      <c r="C60" s="246">
        <f t="shared" si="2"/>
        <v>334451.36806891178</v>
      </c>
      <c r="D60" s="247">
        <f t="shared" si="3"/>
        <v>1167.8917192437614</v>
      </c>
      <c r="E60" s="247">
        <f t="shared" si="4"/>
        <v>8316.3329278781657</v>
      </c>
      <c r="F60" s="247"/>
      <c r="G60" s="247"/>
      <c r="H60" s="241"/>
      <c r="I60" s="246">
        <f t="shared" si="5"/>
        <v>332915.17966720898</v>
      </c>
      <c r="J60" s="247">
        <f t="shared" si="6"/>
        <v>-144.50788387245834</v>
      </c>
      <c r="K60" s="247">
        <f t="shared" si="7"/>
        <v>10134.617059850352</v>
      </c>
      <c r="L60" s="247"/>
      <c r="M60" s="247"/>
      <c r="N60" s="242"/>
    </row>
    <row r="61" spans="1:14" ht="15.75" x14ac:dyDescent="0.25">
      <c r="A61" s="231">
        <v>31321</v>
      </c>
      <c r="B61" s="111">
        <v>368712</v>
      </c>
      <c r="C61" s="246">
        <f t="shared" si="2"/>
        <v>335599.21615273244</v>
      </c>
      <c r="D61" s="247">
        <f t="shared" si="3"/>
        <v>1163.8829921591412</v>
      </c>
      <c r="E61" s="247">
        <f t="shared" si="4"/>
        <v>33192.290267779063</v>
      </c>
      <c r="F61" s="247"/>
      <c r="G61" s="247"/>
      <c r="H61" s="241"/>
      <c r="I61" s="246">
        <f t="shared" si="5"/>
        <v>333030.9982442882</v>
      </c>
      <c r="J61" s="247">
        <f t="shared" si="6"/>
        <v>-22.197939841424429</v>
      </c>
      <c r="K61" s="247">
        <f t="shared" si="7"/>
        <v>35225.921634019658</v>
      </c>
      <c r="L61" s="247"/>
      <c r="M61" s="247"/>
      <c r="N61" s="242"/>
    </row>
    <row r="62" spans="1:14" ht="15.75" x14ac:dyDescent="0.25">
      <c r="A62" s="231">
        <v>31352</v>
      </c>
      <c r="B62" s="111">
        <v>369403</v>
      </c>
      <c r="C62" s="246">
        <f t="shared" si="2"/>
        <v>338451.08060444536</v>
      </c>
      <c r="D62" s="247">
        <f t="shared" si="3"/>
        <v>1501.4792840698988</v>
      </c>
      <c r="E62" s="247">
        <f t="shared" si="4"/>
        <v>24256.259605991268</v>
      </c>
      <c r="F62" s="247"/>
      <c r="G62" s="247"/>
      <c r="H62" s="241"/>
      <c r="I62" s="246">
        <f t="shared" si="5"/>
        <v>336844.89999627043</v>
      </c>
      <c r="J62" s="247">
        <f t="shared" si="6"/>
        <v>1780.1280199906428</v>
      </c>
      <c r="K62" s="247">
        <f t="shared" si="7"/>
        <v>25852.163510772065</v>
      </c>
      <c r="L62" s="247"/>
      <c r="M62" s="247"/>
      <c r="N62" s="242"/>
    </row>
    <row r="63" spans="1:14" ht="15.75" x14ac:dyDescent="0.25">
      <c r="A63" s="231">
        <v>31382</v>
      </c>
      <c r="B63" s="111">
        <v>288384</v>
      </c>
      <c r="C63" s="246">
        <f t="shared" si="2"/>
        <v>338097.96942886524</v>
      </c>
      <c r="D63" s="247">
        <f t="shared" si="3"/>
        <v>1130.561192139894</v>
      </c>
      <c r="E63" s="247">
        <f t="shared" si="4"/>
        <v>-42357.427272253612</v>
      </c>
      <c r="F63" s="247"/>
      <c r="G63" s="247"/>
      <c r="H63" s="241"/>
      <c r="I63" s="246">
        <f t="shared" si="5"/>
        <v>335675.97088900488</v>
      </c>
      <c r="J63" s="247">
        <f t="shared" si="6"/>
        <v>394.56386773191173</v>
      </c>
      <c r="K63" s="247">
        <f t="shared" si="7"/>
        <v>-42136.685208699331</v>
      </c>
      <c r="L63" s="247"/>
      <c r="M63" s="247"/>
      <c r="N63" s="242"/>
    </row>
    <row r="64" spans="1:14" ht="15.75" x14ac:dyDescent="0.25">
      <c r="A64" s="231">
        <v>31413</v>
      </c>
      <c r="B64" s="111">
        <v>340981</v>
      </c>
      <c r="C64" s="246">
        <f t="shared" si="2"/>
        <v>337537.14818412805</v>
      </c>
      <c r="D64" s="247">
        <f t="shared" si="3"/>
        <v>792.28470476447694</v>
      </c>
      <c r="E64" s="247">
        <f t="shared" si="4"/>
        <v>10153.002148817586</v>
      </c>
      <c r="F64" s="247"/>
      <c r="G64" s="247"/>
      <c r="H64" s="241"/>
      <c r="I64" s="246">
        <f t="shared" si="5"/>
        <v>333974.88455573109</v>
      </c>
      <c r="J64" s="247">
        <f t="shared" si="6"/>
        <v>-590.04160747259198</v>
      </c>
      <c r="K64" s="247">
        <f t="shared" si="7"/>
        <v>10669.549215125093</v>
      </c>
      <c r="L64" s="247"/>
      <c r="M64" s="247"/>
      <c r="N64" s="242"/>
    </row>
    <row r="65" spans="1:14" ht="15.75" x14ac:dyDescent="0.25">
      <c r="A65" s="231">
        <v>31444</v>
      </c>
      <c r="B65" s="111">
        <v>319072</v>
      </c>
      <c r="C65" s="246">
        <f t="shared" si="2"/>
        <v>337264.92371472158</v>
      </c>
      <c r="D65" s="247">
        <f t="shared" si="3"/>
        <v>579.38286993028714</v>
      </c>
      <c r="E65" s="247">
        <f t="shared" si="4"/>
        <v>-13970.370657176878</v>
      </c>
      <c r="F65" s="247"/>
      <c r="G65" s="247"/>
      <c r="H65" s="241"/>
      <c r="I65" s="246">
        <f t="shared" si="5"/>
        <v>333053.39911855705</v>
      </c>
      <c r="J65" s="247">
        <f t="shared" si="6"/>
        <v>-745.76483327152528</v>
      </c>
      <c r="K65" s="247">
        <f t="shared" si="7"/>
        <v>-13401.997786079273</v>
      </c>
      <c r="L65" s="247"/>
      <c r="M65" s="247"/>
      <c r="N65" s="242"/>
    </row>
    <row r="66" spans="1:14" ht="15.75" x14ac:dyDescent="0.25">
      <c r="A66" s="231">
        <v>31472</v>
      </c>
      <c r="B66" s="111">
        <v>374214</v>
      </c>
      <c r="C66" s="246">
        <f t="shared" si="2"/>
        <v>338163.87624825357</v>
      </c>
      <c r="D66" s="247">
        <f t="shared" si="3"/>
        <v>643.29680265062825</v>
      </c>
      <c r="E66" s="247">
        <f t="shared" si="4"/>
        <v>34782.497419459898</v>
      </c>
      <c r="F66" s="247"/>
      <c r="G66" s="247"/>
      <c r="H66" s="241"/>
      <c r="I66" s="246">
        <f t="shared" si="5"/>
        <v>334685.61200516776</v>
      </c>
      <c r="J66" s="247">
        <f t="shared" si="6"/>
        <v>371.48740748255801</v>
      </c>
      <c r="K66" s="247">
        <f t="shared" si="7"/>
        <v>35371.413762596669</v>
      </c>
      <c r="L66" s="247"/>
      <c r="M66" s="247"/>
      <c r="N66" s="242"/>
    </row>
    <row r="67" spans="1:14" ht="15.75" x14ac:dyDescent="0.25">
      <c r="A67" s="231">
        <v>31503</v>
      </c>
      <c r="B67" s="111">
        <v>344529</v>
      </c>
      <c r="C67" s="246">
        <f t="shared" si="2"/>
        <v>339021.90603203257</v>
      </c>
      <c r="D67" s="247">
        <f t="shared" si="3"/>
        <v>686.24339887630242</v>
      </c>
      <c r="E67" s="247">
        <f t="shared" si="4"/>
        <v>4655.319809491355</v>
      </c>
      <c r="F67" s="247"/>
      <c r="G67" s="247"/>
      <c r="H67" s="241"/>
      <c r="I67" s="246">
        <f t="shared" si="5"/>
        <v>337178.27893021452</v>
      </c>
      <c r="J67" s="247">
        <f t="shared" si="6"/>
        <v>1368.0873962989563</v>
      </c>
      <c r="K67" s="247">
        <f t="shared" si="7"/>
        <v>3642.65916376518</v>
      </c>
      <c r="L67" s="247"/>
      <c r="M67" s="247"/>
      <c r="N67" s="242"/>
    </row>
    <row r="68" spans="1:14" ht="15.75" x14ac:dyDescent="0.25">
      <c r="A68" s="231">
        <v>31533</v>
      </c>
      <c r="B68" s="111">
        <v>337271</v>
      </c>
      <c r="C68" s="246">
        <f t="shared" si="2"/>
        <v>338311.57006641914</v>
      </c>
      <c r="D68" s="247">
        <f t="shared" si="3"/>
        <v>406.92752597835647</v>
      </c>
      <c r="E68" s="247">
        <f t="shared" si="4"/>
        <v>4499.1947460564706</v>
      </c>
      <c r="F68" s="247"/>
      <c r="G68" s="247"/>
      <c r="H68" s="241"/>
      <c r="I68" s="246">
        <f t="shared" si="5"/>
        <v>336970.68567865901</v>
      </c>
      <c r="J68" s="247">
        <f t="shared" si="6"/>
        <v>627.78074001311029</v>
      </c>
      <c r="K68" s="247">
        <f t="shared" si="7"/>
        <v>3054.7824547462656</v>
      </c>
      <c r="L68" s="247"/>
      <c r="M68" s="247"/>
      <c r="N68" s="242"/>
    </row>
    <row r="69" spans="1:14" ht="15.75" x14ac:dyDescent="0.25">
      <c r="A69" s="231">
        <v>31564</v>
      </c>
      <c r="B69" s="111">
        <v>281016</v>
      </c>
      <c r="C69" s="246">
        <f t="shared" si="2"/>
        <v>336857.56767433533</v>
      </c>
      <c r="D69" s="247">
        <f t="shared" si="3"/>
        <v>34.741542365922385</v>
      </c>
      <c r="E69" s="247">
        <f t="shared" si="4"/>
        <v>-48459.878999355307</v>
      </c>
      <c r="F69" s="247"/>
      <c r="G69" s="247"/>
      <c r="H69" s="241"/>
      <c r="I69" s="246">
        <f t="shared" si="5"/>
        <v>335010.4462431139</v>
      </c>
      <c r="J69" s="247">
        <f t="shared" si="6"/>
        <v>-588.15636321693785</v>
      </c>
      <c r="K69" s="247">
        <f t="shared" si="7"/>
        <v>-49470.294022363043</v>
      </c>
      <c r="L69" s="247"/>
      <c r="M69" s="247"/>
      <c r="N69" s="242"/>
    </row>
    <row r="70" spans="1:14" ht="15.75" x14ac:dyDescent="0.25">
      <c r="A70" s="231">
        <v>31594</v>
      </c>
      <c r="B70" s="111">
        <v>282224</v>
      </c>
      <c r="C70" s="246">
        <f t="shared" si="2"/>
        <v>333319.15505991387</v>
      </c>
      <c r="D70" s="247">
        <f t="shared" si="3"/>
        <v>-679.8892889915528</v>
      </c>
      <c r="E70" s="247">
        <f t="shared" si="4"/>
        <v>-36921.643571324064</v>
      </c>
      <c r="F70" s="247"/>
      <c r="G70" s="247"/>
      <c r="H70" s="241"/>
      <c r="I70" s="246">
        <f t="shared" si="5"/>
        <v>328567.38926296704</v>
      </c>
      <c r="J70" s="247">
        <f t="shared" si="6"/>
        <v>-3338.9814777522265</v>
      </c>
      <c r="K70" s="247">
        <f t="shared" si="7"/>
        <v>-36108.360232466599</v>
      </c>
      <c r="L70" s="247"/>
      <c r="M70" s="247"/>
      <c r="N70" s="242"/>
    </row>
    <row r="71" spans="1:14" ht="15.75" x14ac:dyDescent="0.25">
      <c r="A71" s="231">
        <v>31625</v>
      </c>
      <c r="B71" s="111">
        <v>320984</v>
      </c>
      <c r="C71" s="246">
        <f t="shared" si="2"/>
        <v>329771.93683755258</v>
      </c>
      <c r="D71" s="247">
        <f t="shared" si="3"/>
        <v>-1253.3550756655004</v>
      </c>
      <c r="E71" s="247">
        <f t="shared" si="4"/>
        <v>2585.8012648138488</v>
      </c>
      <c r="F71" s="247"/>
      <c r="G71" s="247"/>
      <c r="H71" s="241"/>
      <c r="I71" s="246">
        <f t="shared" si="5"/>
        <v>321632.95159938053</v>
      </c>
      <c r="J71" s="247">
        <f t="shared" si="6"/>
        <v>-5028.2451939637613</v>
      </c>
      <c r="K71" s="247">
        <f t="shared" si="7"/>
        <v>5636.3128051932872</v>
      </c>
      <c r="L71" s="247"/>
      <c r="M71" s="247"/>
      <c r="N71" s="242"/>
    </row>
    <row r="72" spans="1:14" ht="15.75" x14ac:dyDescent="0.25">
      <c r="A72" s="231">
        <v>31656</v>
      </c>
      <c r="B72" s="111">
        <v>325426</v>
      </c>
      <c r="C72" s="246">
        <f t="shared" si="2"/>
        <v>326807.2445584223</v>
      </c>
      <c r="D72" s="247">
        <f t="shared" si="3"/>
        <v>-1595.6225163584561</v>
      </c>
      <c r="E72" s="247">
        <f t="shared" si="4"/>
        <v>5407.0596819880257</v>
      </c>
      <c r="F72" s="247"/>
      <c r="G72" s="247"/>
      <c r="H72" s="241"/>
      <c r="I72" s="246">
        <f t="shared" si="5"/>
        <v>316244.37095907796</v>
      </c>
      <c r="J72" s="247">
        <f t="shared" si="6"/>
        <v>-5197.5426526737974</v>
      </c>
      <c r="K72" s="247">
        <f t="shared" si="7"/>
        <v>9811.5361897012954</v>
      </c>
      <c r="L72" s="247"/>
      <c r="M72" s="247"/>
      <c r="N72" s="242"/>
    </row>
    <row r="73" spans="1:14" ht="15.75" x14ac:dyDescent="0.25">
      <c r="A73" s="231">
        <v>31686</v>
      </c>
      <c r="B73" s="111">
        <v>366276</v>
      </c>
      <c r="C73" s="246">
        <f t="shared" si="2"/>
        <v>326392.4351955874</v>
      </c>
      <c r="D73" s="247">
        <f t="shared" si="3"/>
        <v>-1359.4598856537452</v>
      </c>
      <c r="E73" s="247">
        <f t="shared" si="4"/>
        <v>35199.672628769127</v>
      </c>
      <c r="F73" s="247"/>
      <c r="G73" s="247"/>
      <c r="H73" s="241"/>
      <c r="I73" s="246">
        <f t="shared" si="5"/>
        <v>316535.10307577206</v>
      </c>
      <c r="J73" s="247">
        <f t="shared" si="6"/>
        <v>-2618.9704344891597</v>
      </c>
      <c r="K73" s="247">
        <f t="shared" si="7"/>
        <v>40146.771375893819</v>
      </c>
      <c r="L73" s="247"/>
      <c r="M73" s="247"/>
      <c r="N73" s="242"/>
    </row>
    <row r="74" spans="1:14" ht="15.75" x14ac:dyDescent="0.25">
      <c r="A74" s="231">
        <v>31717</v>
      </c>
      <c r="B74" s="111">
        <v>380296</v>
      </c>
      <c r="C74" s="246">
        <f t="shared" si="2"/>
        <v>329683.99007254496</v>
      </c>
      <c r="D74" s="247">
        <f t="shared" si="3"/>
        <v>-429.25693313148531</v>
      </c>
      <c r="E74" s="247">
        <f t="shared" si="4"/>
        <v>32162.984702430404</v>
      </c>
      <c r="F74" s="247"/>
      <c r="G74" s="247"/>
      <c r="H74" s="241"/>
      <c r="I74" s="246">
        <f t="shared" si="5"/>
        <v>325035.6844054528</v>
      </c>
      <c r="J74" s="247">
        <f t="shared" si="6"/>
        <v>2605.36115652133</v>
      </c>
      <c r="K74" s="247">
        <f t="shared" si="7"/>
        <v>35822.080420521364</v>
      </c>
      <c r="L74" s="247"/>
      <c r="M74" s="247"/>
      <c r="N74" s="242"/>
    </row>
    <row r="75" spans="1:14" ht="15.75" x14ac:dyDescent="0.25">
      <c r="A75" s="231">
        <v>31747</v>
      </c>
      <c r="B75" s="111">
        <v>300727</v>
      </c>
      <c r="C75" s="246">
        <f t="shared" si="2"/>
        <v>331329.18725933949</v>
      </c>
      <c r="D75" s="247">
        <f t="shared" si="3"/>
        <v>-14.366109146280394</v>
      </c>
      <c r="E75" s="247">
        <f t="shared" si="4"/>
        <v>-38830.855268379375</v>
      </c>
      <c r="F75" s="247"/>
      <c r="G75" s="247"/>
      <c r="H75" s="241"/>
      <c r="I75" s="246">
        <f t="shared" si="5"/>
        <v>331817.66830315243</v>
      </c>
      <c r="J75" s="247">
        <f t="shared" si="6"/>
        <v>4567.6760585284883</v>
      </c>
      <c r="K75" s="247">
        <f t="shared" si="7"/>
        <v>-38391.877632274023</v>
      </c>
      <c r="L75" s="247"/>
      <c r="M75" s="247"/>
      <c r="N75" s="242"/>
    </row>
    <row r="76" spans="1:14" ht="15.75" x14ac:dyDescent="0.25">
      <c r="A76" s="231">
        <v>31778</v>
      </c>
      <c r="B76" s="111">
        <v>359326</v>
      </c>
      <c r="C76" s="246">
        <f t="shared" si="2"/>
        <v>333993.54765534156</v>
      </c>
      <c r="D76" s="247">
        <f t="shared" si="3"/>
        <v>521.37919188338981</v>
      </c>
      <c r="E76" s="247">
        <f t="shared" si="4"/>
        <v>14706.837207569841</v>
      </c>
      <c r="F76" s="247"/>
      <c r="G76" s="247"/>
      <c r="H76" s="241"/>
      <c r="I76" s="246">
        <f t="shared" si="5"/>
        <v>339752.15743325988</v>
      </c>
      <c r="J76" s="247">
        <f t="shared" si="6"/>
        <v>6149.5157103348238</v>
      </c>
      <c r="K76" s="247">
        <f t="shared" si="7"/>
        <v>13688.272207400874</v>
      </c>
      <c r="L76" s="247"/>
      <c r="M76" s="247"/>
      <c r="N76" s="242"/>
    </row>
    <row r="77" spans="1:14" ht="15.75" x14ac:dyDescent="0.25">
      <c r="A77" s="231">
        <v>31809</v>
      </c>
      <c r="B77" s="111">
        <v>327610</v>
      </c>
      <c r="C77" s="246">
        <f t="shared" si="2"/>
        <v>335574.74341871776</v>
      </c>
      <c r="D77" s="247">
        <f t="shared" si="3"/>
        <v>733.34250618195028</v>
      </c>
      <c r="E77" s="247">
        <f t="shared" si="4"/>
        <v>-12168.682485639139</v>
      </c>
      <c r="F77" s="247"/>
      <c r="G77" s="247"/>
      <c r="H77" s="241"/>
      <c r="I77" s="246">
        <f t="shared" si="5"/>
        <v>344560.09705895215</v>
      </c>
      <c r="J77" s="247">
        <f t="shared" si="6"/>
        <v>5519.1990870221289</v>
      </c>
      <c r="K77" s="247">
        <f t="shared" si="7"/>
        <v>-14604.870201772501</v>
      </c>
      <c r="L77" s="247"/>
      <c r="M77" s="247"/>
      <c r="N77" s="242"/>
    </row>
    <row r="78" spans="1:14" ht="15.75" x14ac:dyDescent="0.25">
      <c r="A78" s="231">
        <v>31837</v>
      </c>
      <c r="B78" s="111">
        <v>383563</v>
      </c>
      <c r="C78" s="246">
        <f t="shared" si="2"/>
        <v>338178.94842324581</v>
      </c>
      <c r="D78" s="247">
        <f t="shared" si="3"/>
        <v>1107.5150058511699</v>
      </c>
      <c r="E78" s="247">
        <f t="shared" si="4"/>
        <v>37962.963666648182</v>
      </c>
      <c r="F78" s="247"/>
      <c r="G78" s="247"/>
      <c r="H78" s="241"/>
      <c r="I78" s="246">
        <f t="shared" si="5"/>
        <v>349561.3667778846</v>
      </c>
      <c r="J78" s="247">
        <f t="shared" si="6"/>
        <v>5275.8588142296685</v>
      </c>
      <c r="K78" s="247">
        <f t="shared" si="7"/>
        <v>34907.032385137587</v>
      </c>
      <c r="L78" s="247"/>
      <c r="M78" s="247"/>
      <c r="N78" s="242"/>
    </row>
    <row r="79" spans="1:14" ht="15.75" x14ac:dyDescent="0.25">
      <c r="A79" s="231">
        <v>31868</v>
      </c>
      <c r="B79" s="111">
        <v>352405</v>
      </c>
      <c r="C79" s="246">
        <f t="shared" si="2"/>
        <v>340555.9459433087</v>
      </c>
      <c r="D79" s="247">
        <f t="shared" si="3"/>
        <v>1361.4115086935155</v>
      </c>
      <c r="E79" s="247">
        <f t="shared" si="4"/>
        <v>6813.4400836513378</v>
      </c>
      <c r="F79" s="247"/>
      <c r="G79" s="247"/>
      <c r="H79" s="241"/>
      <c r="I79" s="246">
        <f t="shared" si="5"/>
        <v>353170.46460911341</v>
      </c>
      <c r="J79" s="247">
        <f t="shared" si="6"/>
        <v>4492.7596171726773</v>
      </c>
      <c r="K79" s="247">
        <f t="shared" si="7"/>
        <v>2148.2222600694481</v>
      </c>
      <c r="L79" s="247"/>
      <c r="M79" s="247"/>
      <c r="N79" s="242"/>
    </row>
    <row r="80" spans="1:14" ht="15.75" x14ac:dyDescent="0.25">
      <c r="A80" s="231">
        <v>31898</v>
      </c>
      <c r="B80" s="111">
        <v>329351</v>
      </c>
      <c r="C80" s="246">
        <f t="shared" si="2"/>
        <v>339357.52462229342</v>
      </c>
      <c r="D80" s="247">
        <f t="shared" si="3"/>
        <v>849.44494275175612</v>
      </c>
      <c r="E80" s="247">
        <f t="shared" si="4"/>
        <v>147.47893555150267</v>
      </c>
      <c r="F80" s="247"/>
      <c r="G80" s="247"/>
      <c r="H80" s="241"/>
      <c r="I80" s="246">
        <f t="shared" si="5"/>
        <v>349057.08518161165</v>
      </c>
      <c r="J80" s="247">
        <f t="shared" si="6"/>
        <v>449.31208967443854</v>
      </c>
      <c r="K80" s="247">
        <f t="shared" si="7"/>
        <v>-4661.5799498635561</v>
      </c>
      <c r="L80" s="247"/>
      <c r="M80" s="247"/>
      <c r="N80" s="242"/>
    </row>
    <row r="81" spans="1:14" ht="15.75" x14ac:dyDescent="0.25">
      <c r="A81" s="231">
        <v>31929</v>
      </c>
      <c r="B81" s="111">
        <v>294486</v>
      </c>
      <c r="C81" s="246">
        <f t="shared" ref="C81:C144" si="8">$P$2*(B81-E69)+(1-$P$2)*(C80+D80)</f>
        <v>340617.80598019168</v>
      </c>
      <c r="D81" s="247">
        <f t="shared" ref="D81:D144" si="9">$Q$2*(C81-C80)+(1-$Q$2)*D80</f>
        <v>931.61222578105708</v>
      </c>
      <c r="E81" s="247">
        <f t="shared" ref="E81:E144" si="10">$R$2*(B81-C81)+(1-$R$2)*E69</f>
        <v>-47761.457093606223</v>
      </c>
      <c r="F81" s="247"/>
      <c r="G81" s="247"/>
      <c r="H81" s="241"/>
      <c r="I81" s="246">
        <f t="shared" ref="I81:I144" si="11">$P$3*(B81-K69)+(1-$P$3)*(I80+J80)</f>
        <v>347983.62014568248</v>
      </c>
      <c r="J81" s="247">
        <f t="shared" ref="J81:J144" si="12">$Q$3*(I81-I80)+(1-$Q$3)*J80</f>
        <v>-266.13874971944341</v>
      </c>
      <c r="K81" s="247">
        <f t="shared" ref="K81:K144" si="13">$R$3*(B81-I81)+(1-$R$3)*K69</f>
        <v>-50835.633357645856</v>
      </c>
      <c r="L81" s="247"/>
      <c r="M81" s="247"/>
      <c r="N81" s="242"/>
    </row>
    <row r="82" spans="1:14" ht="15.75" x14ac:dyDescent="0.25">
      <c r="A82" s="231">
        <v>31959</v>
      </c>
      <c r="B82" s="111">
        <v>333454</v>
      </c>
      <c r="C82" s="246">
        <f t="shared" si="8"/>
        <v>345873.35201077547</v>
      </c>
      <c r="D82" s="247">
        <f t="shared" si="9"/>
        <v>1796.3989867416039</v>
      </c>
      <c r="E82" s="247">
        <f t="shared" si="10"/>
        <v>-29570.956103159486</v>
      </c>
      <c r="F82" s="247"/>
      <c r="G82" s="247"/>
      <c r="H82" s="241"/>
      <c r="I82" s="246">
        <f t="shared" si="11"/>
        <v>353711.0422923778</v>
      </c>
      <c r="J82" s="247">
        <f t="shared" si="12"/>
        <v>2549.8335302677169</v>
      </c>
      <c r="K82" s="247">
        <f t="shared" si="13"/>
        <v>-30734.465187225229</v>
      </c>
      <c r="L82" s="247"/>
      <c r="M82" s="247"/>
      <c r="N82" s="242"/>
    </row>
    <row r="83" spans="1:14" ht="15.75" x14ac:dyDescent="0.25">
      <c r="A83" s="231">
        <v>31990</v>
      </c>
      <c r="B83" s="111">
        <v>334339</v>
      </c>
      <c r="C83" s="246">
        <f t="shared" si="8"/>
        <v>345282.26815816743</v>
      </c>
      <c r="D83" s="247">
        <f t="shared" si="9"/>
        <v>1318.9024188716737</v>
      </c>
      <c r="E83" s="247">
        <f t="shared" si="10"/>
        <v>-1472.9195620805335</v>
      </c>
      <c r="F83" s="247"/>
      <c r="G83" s="247"/>
      <c r="H83" s="241"/>
      <c r="I83" s="246">
        <f t="shared" si="11"/>
        <v>348699.75895987632</v>
      </c>
      <c r="J83" s="247">
        <f t="shared" si="12"/>
        <v>-1002.6281630868905</v>
      </c>
      <c r="K83" s="247">
        <f t="shared" si="13"/>
        <v>-1143.0707945682343</v>
      </c>
      <c r="L83" s="247"/>
      <c r="M83" s="247"/>
      <c r="N83" s="242"/>
    </row>
    <row r="84" spans="1:14" ht="15.75" x14ac:dyDescent="0.25">
      <c r="A84" s="231">
        <v>32021</v>
      </c>
      <c r="B84" s="111">
        <v>358000</v>
      </c>
      <c r="C84" s="246">
        <f t="shared" si="8"/>
        <v>347499.93603818509</v>
      </c>
      <c r="D84" s="247">
        <f t="shared" si="9"/>
        <v>1498.6555111008711</v>
      </c>
      <c r="E84" s="247">
        <f t="shared" si="10"/>
        <v>6934.9609659360922</v>
      </c>
      <c r="F84" s="247"/>
      <c r="G84" s="247"/>
      <c r="H84" s="241"/>
      <c r="I84" s="246">
        <f t="shared" si="11"/>
        <v>347831.93741938169</v>
      </c>
      <c r="J84" s="247">
        <f t="shared" si="12"/>
        <v>-939.29157254593338</v>
      </c>
      <c r="K84" s="247">
        <f t="shared" si="13"/>
        <v>9932.4053447386323</v>
      </c>
      <c r="L84" s="247"/>
      <c r="M84" s="247"/>
      <c r="N84" s="242"/>
    </row>
    <row r="85" spans="1:14" ht="15.75" x14ac:dyDescent="0.25">
      <c r="A85" s="231">
        <v>32051</v>
      </c>
      <c r="B85" s="111">
        <v>396057</v>
      </c>
      <c r="C85" s="246">
        <f t="shared" si="8"/>
        <v>350777.4019225777</v>
      </c>
      <c r="D85" s="247">
        <f t="shared" si="9"/>
        <v>1854.4175857592202</v>
      </c>
      <c r="E85" s="247">
        <f t="shared" si="10"/>
        <v>38223.650263365074</v>
      </c>
      <c r="F85" s="247"/>
      <c r="G85" s="247"/>
      <c r="H85" s="241"/>
      <c r="I85" s="246">
        <f t="shared" si="11"/>
        <v>349366.79239251104</v>
      </c>
      <c r="J85" s="247">
        <f t="shared" si="12"/>
        <v>223.14394945154612</v>
      </c>
      <c r="K85" s="247">
        <f t="shared" si="13"/>
        <v>42365.119381827826</v>
      </c>
      <c r="L85" s="247"/>
      <c r="M85" s="247"/>
      <c r="N85" s="242"/>
    </row>
    <row r="86" spans="1:14" ht="15.75" x14ac:dyDescent="0.25">
      <c r="A86" s="231">
        <v>32082</v>
      </c>
      <c r="B86" s="111">
        <v>386976</v>
      </c>
      <c r="C86" s="246">
        <f t="shared" si="8"/>
        <v>352958.99887672183</v>
      </c>
      <c r="D86" s="247">
        <f t="shared" si="9"/>
        <v>1919.8534594362022</v>
      </c>
      <c r="E86" s="247">
        <f t="shared" si="10"/>
        <v>32719.189628684733</v>
      </c>
      <c r="F86" s="247"/>
      <c r="G86" s="247"/>
      <c r="H86" s="241"/>
      <c r="I86" s="246">
        <f t="shared" si="11"/>
        <v>350019.04509762023</v>
      </c>
      <c r="J86" s="247">
        <f t="shared" si="12"/>
        <v>424.7533736178251</v>
      </c>
      <c r="K86" s="247">
        <f t="shared" si="13"/>
        <v>36206.824224038537</v>
      </c>
      <c r="L86" s="247"/>
      <c r="M86" s="247"/>
      <c r="N86" s="242"/>
    </row>
    <row r="87" spans="1:14" ht="15.75" x14ac:dyDescent="0.25">
      <c r="A87" s="231">
        <v>32112</v>
      </c>
      <c r="B87" s="111">
        <v>307155</v>
      </c>
      <c r="C87" s="246">
        <f t="shared" si="8"/>
        <v>353544.90277599124</v>
      </c>
      <c r="D87" s="247">
        <f t="shared" si="9"/>
        <v>1653.0635474028443</v>
      </c>
      <c r="E87" s="247">
        <f t="shared" si="10"/>
        <v>-41098.569520662932</v>
      </c>
      <c r="F87" s="247"/>
      <c r="G87" s="247"/>
      <c r="H87" s="241"/>
      <c r="I87" s="246">
        <f t="shared" si="11"/>
        <v>349100.23444998974</v>
      </c>
      <c r="J87" s="247">
        <f t="shared" si="12"/>
        <v>-206.4972477759606</v>
      </c>
      <c r="K87" s="247">
        <f t="shared" si="13"/>
        <v>-39596.53245459665</v>
      </c>
      <c r="L87" s="247"/>
      <c r="M87" s="247"/>
      <c r="N87" s="242"/>
    </row>
    <row r="88" spans="1:14" ht="15.75" x14ac:dyDescent="0.25">
      <c r="A88" s="231">
        <v>32143</v>
      </c>
      <c r="B88" s="111">
        <v>363909</v>
      </c>
      <c r="C88" s="246">
        <f t="shared" si="8"/>
        <v>354298.5957937495</v>
      </c>
      <c r="D88" s="247">
        <f t="shared" si="9"/>
        <v>1473.1894414739263</v>
      </c>
      <c r="E88" s="247">
        <f t="shared" si="10"/>
        <v>13177.907307174039</v>
      </c>
      <c r="F88" s="247"/>
      <c r="G88" s="247"/>
      <c r="H88" s="241"/>
      <c r="I88" s="246">
        <f t="shared" si="11"/>
        <v>349257.82248609059</v>
      </c>
      <c r="J88" s="247">
        <f t="shared" si="12"/>
        <v>-35.437991906610648</v>
      </c>
      <c r="K88" s="247">
        <f t="shared" si="13"/>
        <v>14014.715224646534</v>
      </c>
      <c r="L88" s="247"/>
      <c r="M88" s="247"/>
      <c r="N88" s="242"/>
    </row>
    <row r="89" spans="1:14" ht="15.75" x14ac:dyDescent="0.25">
      <c r="A89" s="231">
        <v>32174</v>
      </c>
      <c r="B89" s="111">
        <v>344700</v>
      </c>
      <c r="C89" s="246">
        <f t="shared" si="8"/>
        <v>355936.31982278579</v>
      </c>
      <c r="D89" s="247">
        <f t="shared" si="9"/>
        <v>1506.0963589864004</v>
      </c>
      <c r="E89" s="247">
        <f t="shared" si="10"/>
        <v>-11888.973686783134</v>
      </c>
      <c r="F89" s="247"/>
      <c r="G89" s="247"/>
      <c r="H89" s="241"/>
      <c r="I89" s="246">
        <f t="shared" si="11"/>
        <v>351988.70755451987</v>
      </c>
      <c r="J89" s="247">
        <f t="shared" si="12"/>
        <v>1264.2716781919949</v>
      </c>
      <c r="K89" s="247">
        <f t="shared" si="13"/>
        <v>-12124.553401059171</v>
      </c>
      <c r="L89" s="247"/>
      <c r="M89" s="247"/>
      <c r="N89" s="242"/>
    </row>
    <row r="90" spans="1:14" ht="15.75" x14ac:dyDescent="0.25">
      <c r="A90" s="231">
        <v>32203</v>
      </c>
      <c r="B90" s="111">
        <v>397561</v>
      </c>
      <c r="C90" s="246">
        <f t="shared" si="8"/>
        <v>357765.75920450909</v>
      </c>
      <c r="D90" s="247">
        <f t="shared" si="9"/>
        <v>1570.7649635337789</v>
      </c>
      <c r="E90" s="247">
        <f t="shared" si="10"/>
        <v>38512.646805301003</v>
      </c>
      <c r="F90" s="247"/>
      <c r="G90" s="247"/>
      <c r="H90" s="241"/>
      <c r="I90" s="246">
        <f t="shared" si="11"/>
        <v>355832.32044932467</v>
      </c>
      <c r="J90" s="247">
        <f t="shared" si="12"/>
        <v>2476.1311207071813</v>
      </c>
      <c r="K90" s="247">
        <f t="shared" si="13"/>
        <v>37219.699132585505</v>
      </c>
      <c r="L90" s="247"/>
      <c r="M90" s="247"/>
      <c r="N90" s="242"/>
    </row>
    <row r="91" spans="1:14" ht="15.75" x14ac:dyDescent="0.25">
      <c r="A91" s="231">
        <v>32234</v>
      </c>
      <c r="B91" s="111">
        <v>376791</v>
      </c>
      <c r="C91" s="246">
        <f t="shared" si="8"/>
        <v>360932.67953028873</v>
      </c>
      <c r="D91" s="247">
        <f t="shared" si="9"/>
        <v>1889.9960359829527</v>
      </c>
      <c r="E91" s="247">
        <f t="shared" si="10"/>
        <v>9526.9041994693162</v>
      </c>
      <c r="F91" s="247"/>
      <c r="G91" s="247"/>
      <c r="H91" s="241"/>
      <c r="I91" s="246">
        <f t="shared" si="11"/>
        <v>362790.08680060098</v>
      </c>
      <c r="J91" s="247">
        <f t="shared" si="12"/>
        <v>4581.7509344385617</v>
      </c>
      <c r="K91" s="247">
        <f t="shared" si="13"/>
        <v>6166.5075125879275</v>
      </c>
      <c r="L91" s="247"/>
      <c r="M91" s="247"/>
      <c r="N91" s="242"/>
    </row>
    <row r="92" spans="1:14" ht="15.75" x14ac:dyDescent="0.25">
      <c r="A92" s="231">
        <v>32264</v>
      </c>
      <c r="B92" s="111">
        <v>337085</v>
      </c>
      <c r="C92" s="246">
        <f t="shared" si="8"/>
        <v>358939.90239099821</v>
      </c>
      <c r="D92" s="247">
        <f t="shared" si="9"/>
        <v>1113.4414009282568</v>
      </c>
      <c r="E92" s="247">
        <f t="shared" si="10"/>
        <v>-6453.2354624134096</v>
      </c>
      <c r="F92" s="247"/>
      <c r="G92" s="247"/>
      <c r="H92" s="241"/>
      <c r="I92" s="246">
        <f t="shared" si="11"/>
        <v>360341.05746972945</v>
      </c>
      <c r="J92" s="247">
        <f t="shared" si="12"/>
        <v>1278.458838810219</v>
      </c>
      <c r="K92" s="247">
        <f t="shared" si="13"/>
        <v>-10965.457708831751</v>
      </c>
      <c r="L92" s="247"/>
      <c r="M92" s="247"/>
      <c r="N92" s="242"/>
    </row>
    <row r="93" spans="1:14" ht="15.75" x14ac:dyDescent="0.25">
      <c r="A93" s="231">
        <v>32295</v>
      </c>
      <c r="B93" s="111">
        <v>299252</v>
      </c>
      <c r="C93" s="246">
        <f t="shared" si="8"/>
        <v>358097.36078717845</v>
      </c>
      <c r="D93" s="247">
        <f t="shared" si="9"/>
        <v>722.24479997865387</v>
      </c>
      <c r="E93" s="247">
        <f t="shared" si="10"/>
        <v>-51086.628201677886</v>
      </c>
      <c r="F93" s="247"/>
      <c r="G93" s="247"/>
      <c r="H93" s="241"/>
      <c r="I93" s="246">
        <f t="shared" si="11"/>
        <v>358455.52335468482</v>
      </c>
      <c r="J93" s="247">
        <f t="shared" si="12"/>
        <v>-208.08924272501463</v>
      </c>
      <c r="K93" s="247">
        <f t="shared" si="13"/>
        <v>-53672.50551958046</v>
      </c>
      <c r="L93" s="247"/>
      <c r="M93" s="247"/>
      <c r="N93" s="242"/>
    </row>
    <row r="94" spans="1:14" ht="15.75" x14ac:dyDescent="0.25">
      <c r="A94" s="231">
        <v>32325</v>
      </c>
      <c r="B94" s="111">
        <v>323136</v>
      </c>
      <c r="C94" s="246">
        <f t="shared" si="8"/>
        <v>357902.70816455747</v>
      </c>
      <c r="D94" s="247">
        <f t="shared" si="9"/>
        <v>538.86531545872663</v>
      </c>
      <c r="E94" s="247">
        <f t="shared" si="10"/>
        <v>-31129.681721578876</v>
      </c>
      <c r="F94" s="247"/>
      <c r="G94" s="247"/>
      <c r="H94" s="241"/>
      <c r="I94" s="246">
        <f t="shared" si="11"/>
        <v>357046.52885684464</v>
      </c>
      <c r="J94" s="247">
        <f t="shared" si="12"/>
        <v>-772.31407796746385</v>
      </c>
      <c r="K94" s="247">
        <f t="shared" si="13"/>
        <v>-31811.210533072684</v>
      </c>
      <c r="L94" s="247"/>
      <c r="M94" s="247"/>
      <c r="N94" s="242"/>
    </row>
    <row r="95" spans="1:14" ht="15.75" x14ac:dyDescent="0.25">
      <c r="A95" s="231">
        <v>32356</v>
      </c>
      <c r="B95" s="111">
        <v>329091</v>
      </c>
      <c r="C95" s="246">
        <f t="shared" si="8"/>
        <v>354259.92539232585</v>
      </c>
      <c r="D95" s="247">
        <f t="shared" si="9"/>
        <v>-297.46430207934162</v>
      </c>
      <c r="E95" s="247">
        <f t="shared" si="10"/>
        <v>-8581.7213111541278</v>
      </c>
      <c r="F95" s="247"/>
      <c r="G95" s="247"/>
      <c r="H95" s="241"/>
      <c r="I95" s="246">
        <f t="shared" si="11"/>
        <v>349129.60253865906</v>
      </c>
      <c r="J95" s="247">
        <f t="shared" si="12"/>
        <v>-4129.0881839494386</v>
      </c>
      <c r="K95" s="247">
        <f t="shared" si="13"/>
        <v>-7549.0116002828318</v>
      </c>
      <c r="L95" s="247"/>
      <c r="M95" s="247"/>
      <c r="N95" s="242"/>
    </row>
    <row r="96" spans="1:14" ht="15.75" x14ac:dyDescent="0.25">
      <c r="A96" s="231">
        <v>32387</v>
      </c>
      <c r="B96" s="111">
        <v>346991</v>
      </c>
      <c r="C96" s="246">
        <f t="shared" si="8"/>
        <v>351876.49778181908</v>
      </c>
      <c r="D96" s="247">
        <f t="shared" si="9"/>
        <v>-714.6569637648272</v>
      </c>
      <c r="E96" s="247">
        <f t="shared" si="10"/>
        <v>3388.8233416095391</v>
      </c>
      <c r="F96" s="247"/>
      <c r="G96" s="247"/>
      <c r="H96" s="241"/>
      <c r="I96" s="246">
        <f t="shared" si="11"/>
        <v>342821.49657624809</v>
      </c>
      <c r="J96" s="247">
        <f t="shared" si="12"/>
        <v>-5152.8624923772331</v>
      </c>
      <c r="K96" s="247">
        <f t="shared" si="13"/>
        <v>7978.6731568882005</v>
      </c>
      <c r="L96" s="247"/>
      <c r="M96" s="247"/>
      <c r="N96" s="242"/>
    </row>
    <row r="97" spans="1:14" ht="15.75" x14ac:dyDescent="0.25">
      <c r="A97" s="231">
        <v>32417</v>
      </c>
      <c r="B97" s="111">
        <v>461999</v>
      </c>
      <c r="C97" s="246">
        <f t="shared" si="8"/>
        <v>362053.86715584132</v>
      </c>
      <c r="D97" s="247">
        <f t="shared" si="9"/>
        <v>1463.7483037925856</v>
      </c>
      <c r="E97" s="247">
        <f t="shared" si="10"/>
        <v>56740.095037603154</v>
      </c>
      <c r="F97" s="247"/>
      <c r="G97" s="247"/>
      <c r="H97" s="241"/>
      <c r="I97" s="246">
        <f t="shared" si="11"/>
        <v>360157.36932336615</v>
      </c>
      <c r="J97" s="247">
        <f t="shared" si="12"/>
        <v>5413.085888037258</v>
      </c>
      <c r="K97" s="247">
        <f t="shared" si="13"/>
        <v>62528.775840138056</v>
      </c>
      <c r="L97" s="247"/>
      <c r="M97" s="247"/>
      <c r="N97" s="242"/>
    </row>
    <row r="98" spans="1:14" ht="15.75" x14ac:dyDescent="0.25">
      <c r="A98" s="231">
        <v>32448</v>
      </c>
      <c r="B98" s="111">
        <v>436533</v>
      </c>
      <c r="C98" s="246">
        <f t="shared" si="8"/>
        <v>369562.04469638615</v>
      </c>
      <c r="D98" s="247">
        <f t="shared" si="9"/>
        <v>2672.6341511430342</v>
      </c>
      <c r="E98" s="247">
        <f t="shared" si="10"/>
        <v>42994.719331163462</v>
      </c>
      <c r="F98" s="247"/>
      <c r="G98" s="247"/>
      <c r="H98" s="241"/>
      <c r="I98" s="246">
        <f t="shared" si="11"/>
        <v>375106.35281292081</v>
      </c>
      <c r="J98" s="247">
        <f t="shared" si="12"/>
        <v>9893.3646029381016</v>
      </c>
      <c r="K98" s="247">
        <f t="shared" si="13"/>
        <v>44756.818752896579</v>
      </c>
      <c r="L98" s="247"/>
      <c r="M98" s="247"/>
      <c r="N98" s="242"/>
    </row>
    <row r="99" spans="1:14" ht="15.75" x14ac:dyDescent="0.25">
      <c r="A99" s="231">
        <v>32478</v>
      </c>
      <c r="B99" s="111">
        <v>360372</v>
      </c>
      <c r="C99" s="246">
        <f t="shared" si="8"/>
        <v>376620.0624484992</v>
      </c>
      <c r="D99" s="247">
        <f t="shared" si="9"/>
        <v>3549.710871337038</v>
      </c>
      <c r="E99" s="247">
        <f t="shared" si="10"/>
        <v>-33643.417399013808</v>
      </c>
      <c r="F99" s="247"/>
      <c r="G99" s="247"/>
      <c r="H99" s="241"/>
      <c r="I99" s="246">
        <f t="shared" si="11"/>
        <v>389106.69851441844</v>
      </c>
      <c r="J99" s="247">
        <f t="shared" si="12"/>
        <v>11822.959567910078</v>
      </c>
      <c r="K99" s="247">
        <f t="shared" si="13"/>
        <v>-35914.166369077881</v>
      </c>
      <c r="L99" s="247"/>
      <c r="M99" s="247"/>
      <c r="N99" s="242"/>
    </row>
    <row r="100" spans="1:14" ht="15.75" x14ac:dyDescent="0.25">
      <c r="A100" s="231">
        <v>32509</v>
      </c>
      <c r="B100" s="111">
        <v>415467</v>
      </c>
      <c r="C100" s="246">
        <f t="shared" si="8"/>
        <v>383487.6712257847</v>
      </c>
      <c r="D100" s="247">
        <f t="shared" si="9"/>
        <v>4213.2904525267295</v>
      </c>
      <c r="E100" s="247">
        <f t="shared" si="10"/>
        <v>18818.333747286415</v>
      </c>
      <c r="F100" s="247"/>
      <c r="G100" s="247"/>
      <c r="H100" s="241"/>
      <c r="I100" s="246">
        <f t="shared" si="11"/>
        <v>401073.05072525318</v>
      </c>
      <c r="J100" s="247">
        <f t="shared" si="12"/>
        <v>11890.330153544986</v>
      </c>
      <c r="K100" s="247">
        <f t="shared" si="13"/>
        <v>14143.282703421697</v>
      </c>
      <c r="L100" s="247"/>
      <c r="M100" s="247"/>
      <c r="N100" s="242"/>
    </row>
    <row r="101" spans="1:14" ht="15.75" x14ac:dyDescent="0.25">
      <c r="A101" s="231">
        <v>32540</v>
      </c>
      <c r="B101" s="111">
        <v>382110</v>
      </c>
      <c r="C101" s="246">
        <f t="shared" si="8"/>
        <v>388645.66347958217</v>
      </c>
      <c r="D101" s="247">
        <f t="shared" si="9"/>
        <v>4402.2308127808792</v>
      </c>
      <c r="E101" s="247">
        <f t="shared" si="10"/>
        <v>-10282.980624622845</v>
      </c>
      <c r="F101" s="247"/>
      <c r="G101" s="247"/>
      <c r="H101" s="241"/>
      <c r="I101" s="246">
        <f t="shared" si="11"/>
        <v>407824.76835334452</v>
      </c>
      <c r="J101" s="247">
        <f t="shared" si="12"/>
        <v>9476.0407720976254</v>
      </c>
      <c r="K101" s="247">
        <f t="shared" si="13"/>
        <v>-16731.891987786319</v>
      </c>
      <c r="L101" s="247"/>
      <c r="M101" s="247"/>
      <c r="N101" s="242"/>
    </row>
    <row r="102" spans="1:14" ht="15.75" x14ac:dyDescent="0.25">
      <c r="A102" s="231">
        <v>32568</v>
      </c>
      <c r="B102" s="111">
        <v>432197</v>
      </c>
      <c r="C102" s="246">
        <f t="shared" si="8"/>
        <v>393143.36312771344</v>
      </c>
      <c r="D102" s="247">
        <f t="shared" si="9"/>
        <v>4421.324579850957</v>
      </c>
      <c r="E102" s="247">
        <f t="shared" si="10"/>
        <v>38674.943825396665</v>
      </c>
      <c r="F102" s="247"/>
      <c r="G102" s="247"/>
      <c r="H102" s="241"/>
      <c r="I102" s="246">
        <f t="shared" si="11"/>
        <v>411175.9270802039</v>
      </c>
      <c r="J102" s="247">
        <f t="shared" si="12"/>
        <v>6598.3694919244108</v>
      </c>
      <c r="K102" s="247">
        <f t="shared" si="13"/>
        <v>31728.060047833274</v>
      </c>
      <c r="L102" s="247"/>
      <c r="M102" s="247"/>
      <c r="N102" s="242"/>
    </row>
    <row r="103" spans="1:14" ht="15.75" x14ac:dyDescent="0.25">
      <c r="A103" s="231">
        <v>32599</v>
      </c>
      <c r="B103" s="111">
        <v>424254</v>
      </c>
      <c r="C103" s="246">
        <f t="shared" si="8"/>
        <v>400139.0489215093</v>
      </c>
      <c r="D103" s="247">
        <f t="shared" si="9"/>
        <v>4936.1968226399367</v>
      </c>
      <c r="E103" s="247">
        <f t="shared" si="10"/>
        <v>13903.318263175732</v>
      </c>
      <c r="F103" s="247"/>
      <c r="G103" s="247"/>
      <c r="H103" s="241"/>
      <c r="I103" s="246">
        <f t="shared" si="11"/>
        <v>417860.22787002247</v>
      </c>
      <c r="J103" s="247">
        <f t="shared" si="12"/>
        <v>6638.7428454341807</v>
      </c>
      <c r="K103" s="247">
        <f t="shared" si="13"/>
        <v>6243.5544941679218</v>
      </c>
      <c r="L103" s="247"/>
      <c r="M103" s="247"/>
      <c r="N103" s="242"/>
    </row>
    <row r="104" spans="1:14" ht="15.75" x14ac:dyDescent="0.25">
      <c r="A104" s="231">
        <v>32629</v>
      </c>
      <c r="B104" s="111">
        <v>386728</v>
      </c>
      <c r="C104" s="246">
        <f t="shared" si="8"/>
        <v>403291.14420188882</v>
      </c>
      <c r="D104" s="247">
        <f t="shared" si="9"/>
        <v>4579.3765141878539</v>
      </c>
      <c r="E104" s="247">
        <f t="shared" si="10"/>
        <v>-9486.2080842560317</v>
      </c>
      <c r="F104" s="247"/>
      <c r="G104" s="247"/>
      <c r="H104" s="241"/>
      <c r="I104" s="246">
        <f t="shared" si="11"/>
        <v>417144.36482511065</v>
      </c>
      <c r="J104" s="247">
        <f t="shared" si="12"/>
        <v>3183.3068074299294</v>
      </c>
      <c r="K104" s="247">
        <f t="shared" si="13"/>
        <v>-17559.681215841647</v>
      </c>
      <c r="L104" s="247"/>
      <c r="M104" s="247"/>
      <c r="N104" s="242"/>
    </row>
    <row r="105" spans="1:14" ht="15.75" x14ac:dyDescent="0.25">
      <c r="A105" s="231">
        <v>32660</v>
      </c>
      <c r="B105" s="111">
        <v>354508</v>
      </c>
      <c r="C105" s="246">
        <f t="shared" si="8"/>
        <v>407529.13683891681</v>
      </c>
      <c r="D105" s="247">
        <f t="shared" si="9"/>
        <v>4511.0997387558809</v>
      </c>
      <c r="E105" s="247">
        <f t="shared" si="10"/>
        <v>-51666.980792849557</v>
      </c>
      <c r="F105" s="247"/>
      <c r="G105" s="247"/>
      <c r="H105" s="241"/>
      <c r="I105" s="246">
        <f t="shared" si="11"/>
        <v>416994.86395886133</v>
      </c>
      <c r="J105" s="247">
        <f t="shared" si="12"/>
        <v>1617.4440113710368</v>
      </c>
      <c r="K105" s="247">
        <f t="shared" si="13"/>
        <v>-56660.738884330422</v>
      </c>
      <c r="L105" s="247"/>
      <c r="M105" s="247"/>
      <c r="N105" s="242"/>
    </row>
    <row r="106" spans="1:14" ht="15.75" x14ac:dyDescent="0.25">
      <c r="A106" s="231">
        <v>32690</v>
      </c>
      <c r="B106" s="111">
        <v>375765</v>
      </c>
      <c r="C106" s="246">
        <f t="shared" si="8"/>
        <v>411268.40334925859</v>
      </c>
      <c r="D106" s="247">
        <f t="shared" si="9"/>
        <v>4356.7330930730614</v>
      </c>
      <c r="E106" s="247">
        <f t="shared" si="10"/>
        <v>-32441.798209882789</v>
      </c>
      <c r="F106" s="247"/>
      <c r="G106" s="247"/>
      <c r="H106" s="241"/>
      <c r="I106" s="246">
        <f t="shared" si="11"/>
        <v>415584.34326768375</v>
      </c>
      <c r="J106" s="247">
        <f t="shared" si="12"/>
        <v>194.80648177540797</v>
      </c>
      <c r="K106" s="247">
        <f t="shared" si="13"/>
        <v>-34526.118213734633</v>
      </c>
      <c r="L106" s="247"/>
      <c r="M106" s="247"/>
      <c r="N106" s="242"/>
    </row>
    <row r="107" spans="1:14" ht="15.75" x14ac:dyDescent="0.25">
      <c r="A107" s="231">
        <v>32721</v>
      </c>
      <c r="B107" s="111">
        <v>367986</v>
      </c>
      <c r="C107" s="246">
        <f t="shared" si="8"/>
        <v>409766.52417265496</v>
      </c>
      <c r="D107" s="247">
        <f t="shared" si="9"/>
        <v>3185.0106391377235</v>
      </c>
      <c r="E107" s="247">
        <f t="shared" si="10"/>
        <v>-18541.362169604377</v>
      </c>
      <c r="F107" s="247"/>
      <c r="G107" s="247"/>
      <c r="H107" s="241"/>
      <c r="I107" s="246">
        <f t="shared" si="11"/>
        <v>404737.39966578496</v>
      </c>
      <c r="J107" s="247">
        <f t="shared" si="12"/>
        <v>-4992.9713176913292</v>
      </c>
      <c r="K107" s="247">
        <f t="shared" si="13"/>
        <v>-17449.17063611493</v>
      </c>
      <c r="L107" s="247"/>
      <c r="M107" s="247"/>
      <c r="N107" s="242"/>
    </row>
    <row r="108" spans="1:14" ht="15.75" x14ac:dyDescent="0.25">
      <c r="A108" s="231">
        <v>32752</v>
      </c>
      <c r="B108" s="111">
        <v>402378</v>
      </c>
      <c r="C108" s="246">
        <f t="shared" si="8"/>
        <v>410857.18108878232</v>
      </c>
      <c r="D108" s="247">
        <f t="shared" si="9"/>
        <v>2766.1398945356523</v>
      </c>
      <c r="E108" s="247">
        <f t="shared" si="10"/>
        <v>-171.57798750801976</v>
      </c>
      <c r="F108" s="247"/>
      <c r="G108" s="247"/>
      <c r="H108" s="241"/>
      <c r="I108" s="246">
        <f t="shared" si="11"/>
        <v>398277.89737726981</v>
      </c>
      <c r="J108" s="247">
        <f t="shared" si="12"/>
        <v>-5681.9958613566605</v>
      </c>
      <c r="K108" s="247">
        <f t="shared" si="13"/>
        <v>6663.76476536463</v>
      </c>
      <c r="L108" s="247"/>
      <c r="M108" s="247"/>
      <c r="N108" s="242"/>
    </row>
    <row r="109" spans="1:14" ht="15.75" x14ac:dyDescent="0.25">
      <c r="A109" s="231">
        <v>32782</v>
      </c>
      <c r="B109" s="111">
        <v>426516</v>
      </c>
      <c r="C109" s="246">
        <f t="shared" si="8"/>
        <v>407046.20858017978</v>
      </c>
      <c r="D109" s="247">
        <f t="shared" si="9"/>
        <v>1450.7174139080134</v>
      </c>
      <c r="E109" s="247">
        <f t="shared" si="10"/>
        <v>45559.003952268271</v>
      </c>
      <c r="F109" s="247"/>
      <c r="G109" s="247"/>
      <c r="H109" s="241"/>
      <c r="I109" s="246">
        <f t="shared" si="11"/>
        <v>384746.56295090145</v>
      </c>
      <c r="J109" s="247">
        <f t="shared" si="12"/>
        <v>-9369.8736017044812</v>
      </c>
      <c r="K109" s="247">
        <f t="shared" si="13"/>
        <v>55490.969375508575</v>
      </c>
      <c r="L109" s="247"/>
      <c r="M109" s="247"/>
      <c r="N109" s="242"/>
    </row>
    <row r="110" spans="1:14" ht="15.75" x14ac:dyDescent="0.25">
      <c r="A110" s="231">
        <v>32813</v>
      </c>
      <c r="B110" s="111">
        <v>433313</v>
      </c>
      <c r="C110" s="246">
        <f t="shared" si="8"/>
        <v>405770.12919530005</v>
      </c>
      <c r="D110" s="247">
        <f t="shared" si="9"/>
        <v>905.35805415046423</v>
      </c>
      <c r="E110" s="247">
        <f t="shared" si="10"/>
        <v>38359.164773224409</v>
      </c>
      <c r="F110" s="247"/>
      <c r="G110" s="247"/>
      <c r="H110" s="241"/>
      <c r="I110" s="246">
        <f t="shared" si="11"/>
        <v>378992.73537376488</v>
      </c>
      <c r="J110" s="247">
        <f t="shared" si="12"/>
        <v>-7670.9361012225727</v>
      </c>
      <c r="K110" s="247">
        <f t="shared" si="13"/>
        <v>47999.006852864753</v>
      </c>
      <c r="L110" s="247"/>
      <c r="M110" s="247"/>
      <c r="N110" s="242"/>
    </row>
    <row r="111" spans="1:14" ht="15.75" x14ac:dyDescent="0.25">
      <c r="A111" s="231">
        <v>32843</v>
      </c>
      <c r="B111" s="111">
        <v>338461</v>
      </c>
      <c r="C111" s="246">
        <f t="shared" si="8"/>
        <v>401489.82677188504</v>
      </c>
      <c r="D111" s="247">
        <f t="shared" si="9"/>
        <v>-131.7740413626301</v>
      </c>
      <c r="E111" s="247">
        <f t="shared" si="10"/>
        <v>-42459.040210875173</v>
      </c>
      <c r="F111" s="247"/>
      <c r="G111" s="247"/>
      <c r="H111" s="241"/>
      <c r="I111" s="246">
        <f t="shared" si="11"/>
        <v>372159.54901559028</v>
      </c>
      <c r="J111" s="247">
        <f t="shared" si="12"/>
        <v>-7277.3336844354808</v>
      </c>
      <c r="K111" s="247">
        <f t="shared" si="13"/>
        <v>-35163.030396469214</v>
      </c>
      <c r="L111" s="247"/>
      <c r="M111" s="247"/>
      <c r="N111" s="242"/>
    </row>
    <row r="112" spans="1:14" ht="15.75" x14ac:dyDescent="0.25">
      <c r="A112" s="231">
        <v>32874</v>
      </c>
      <c r="B112" s="111">
        <v>416834</v>
      </c>
      <c r="C112" s="246">
        <f t="shared" si="8"/>
        <v>400856.69475885102</v>
      </c>
      <c r="D112" s="247">
        <f t="shared" si="9"/>
        <v>-232.04563569690754</v>
      </c>
      <c r="E112" s="247">
        <f t="shared" si="10"/>
        <v>17966.025195445181</v>
      </c>
      <c r="F112" s="247"/>
      <c r="G112" s="247"/>
      <c r="H112" s="241"/>
      <c r="I112" s="246">
        <f t="shared" si="11"/>
        <v>375255.70197889546</v>
      </c>
      <c r="J112" s="247">
        <f t="shared" si="12"/>
        <v>-2403.5280534076219</v>
      </c>
      <c r="K112" s="247">
        <f t="shared" si="13"/>
        <v>23444.269122282898</v>
      </c>
      <c r="L112" s="247"/>
      <c r="M112" s="247"/>
      <c r="N112" s="242"/>
    </row>
    <row r="113" spans="1:14" ht="15.75" x14ac:dyDescent="0.25">
      <c r="A113" s="231">
        <v>32905</v>
      </c>
      <c r="B113" s="111">
        <v>381099</v>
      </c>
      <c r="C113" s="246">
        <f t="shared" si="8"/>
        <v>399238.24884837441</v>
      </c>
      <c r="D113" s="247">
        <f t="shared" si="9"/>
        <v>-509.32569065284883</v>
      </c>
      <c r="E113" s="247">
        <f t="shared" si="10"/>
        <v>-12639.861091748313</v>
      </c>
      <c r="F113" s="247"/>
      <c r="G113" s="247"/>
      <c r="H113" s="241"/>
      <c r="I113" s="246">
        <f t="shared" si="11"/>
        <v>379705.56363486848</v>
      </c>
      <c r="J113" s="247">
        <f t="shared" si="12"/>
        <v>816.42011748848427</v>
      </c>
      <c r="K113" s="247">
        <f t="shared" si="13"/>
        <v>-10587.064624076749</v>
      </c>
      <c r="L113" s="247"/>
      <c r="M113" s="247"/>
      <c r="N113" s="242"/>
    </row>
    <row r="114" spans="1:14" ht="15.75" x14ac:dyDescent="0.25">
      <c r="A114" s="231">
        <v>32933</v>
      </c>
      <c r="B114" s="111">
        <v>445673</v>
      </c>
      <c r="C114" s="246">
        <f t="shared" si="8"/>
        <v>399969.29311025381</v>
      </c>
      <c r="D114" s="247">
        <f t="shared" si="9"/>
        <v>-261.25170014639832</v>
      </c>
      <c r="E114" s="247">
        <f t="shared" si="10"/>
        <v>40783.572744701523</v>
      </c>
      <c r="F114" s="247"/>
      <c r="G114" s="247"/>
      <c r="H114" s="241"/>
      <c r="I114" s="246">
        <f t="shared" si="11"/>
        <v>389692.21192441788</v>
      </c>
      <c r="J114" s="247">
        <f t="shared" si="12"/>
        <v>5124.8952927599612</v>
      </c>
      <c r="K114" s="247">
        <f t="shared" si="13"/>
        <v>39950.191196454718</v>
      </c>
      <c r="L114" s="247"/>
      <c r="M114" s="247"/>
      <c r="N114" s="242"/>
    </row>
    <row r="115" spans="1:14" ht="15.75" x14ac:dyDescent="0.25">
      <c r="A115" s="231">
        <v>32964</v>
      </c>
      <c r="B115" s="111">
        <v>412408</v>
      </c>
      <c r="C115" s="246">
        <f t="shared" si="8"/>
        <v>399527.53745911492</v>
      </c>
      <c r="D115" s="247">
        <f t="shared" si="9"/>
        <v>-297.35249034489817</v>
      </c>
      <c r="E115" s="247">
        <f t="shared" si="10"/>
        <v>13596.461546488537</v>
      </c>
      <c r="F115" s="247"/>
      <c r="G115" s="247"/>
      <c r="H115" s="241"/>
      <c r="I115" s="246">
        <f t="shared" si="11"/>
        <v>397930.46680842538</v>
      </c>
      <c r="J115" s="247">
        <f t="shared" si="12"/>
        <v>6587.6541531612256</v>
      </c>
      <c r="K115" s="247">
        <f t="shared" si="13"/>
        <v>9035.0282058086432</v>
      </c>
      <c r="L115" s="247"/>
      <c r="M115" s="247"/>
      <c r="N115" s="242"/>
    </row>
    <row r="116" spans="1:14" ht="15.75" x14ac:dyDescent="0.25">
      <c r="A116" s="231">
        <v>32994</v>
      </c>
      <c r="B116" s="111">
        <v>393997</v>
      </c>
      <c r="C116" s="246">
        <f t="shared" si="8"/>
        <v>399868.13843609288</v>
      </c>
      <c r="D116" s="247">
        <f t="shared" si="9"/>
        <v>-169.76179688032596</v>
      </c>
      <c r="E116" s="247">
        <f t="shared" si="10"/>
        <v>-8401.6871898070858</v>
      </c>
      <c r="F116" s="247"/>
      <c r="G116" s="247"/>
      <c r="H116" s="241"/>
      <c r="I116" s="246">
        <f t="shared" si="11"/>
        <v>406449.28477451962</v>
      </c>
      <c r="J116" s="247">
        <f t="shared" si="12"/>
        <v>7494.9785066330751</v>
      </c>
      <c r="K116" s="247">
        <f t="shared" si="13"/>
        <v>-15828.177719801741</v>
      </c>
      <c r="L116" s="247"/>
      <c r="M116" s="247"/>
      <c r="N116" s="242"/>
    </row>
    <row r="117" spans="1:14" ht="15.75" x14ac:dyDescent="0.25">
      <c r="A117" s="231">
        <v>33025</v>
      </c>
      <c r="B117" s="111">
        <v>348241</v>
      </c>
      <c r="C117" s="246">
        <f t="shared" si="8"/>
        <v>399729.81726225809</v>
      </c>
      <c r="D117" s="247">
        <f t="shared" si="9"/>
        <v>-163.47367227121862</v>
      </c>
      <c r="E117" s="247">
        <f t="shared" si="10"/>
        <v>-51613.531733672113</v>
      </c>
      <c r="F117" s="247"/>
      <c r="G117" s="247"/>
      <c r="H117" s="241"/>
      <c r="I117" s="246">
        <f t="shared" si="11"/>
        <v>411463.27352445485</v>
      </c>
      <c r="J117" s="247">
        <f t="shared" si="12"/>
        <v>6329.327818746955</v>
      </c>
      <c r="K117" s="247">
        <f t="shared" si="13"/>
        <v>-58885.222591301397</v>
      </c>
      <c r="L117" s="247"/>
      <c r="M117" s="247"/>
      <c r="N117" s="242"/>
    </row>
    <row r="118" spans="1:14" ht="15.75" x14ac:dyDescent="0.25">
      <c r="A118" s="231">
        <v>33055</v>
      </c>
      <c r="B118" s="111">
        <v>380134</v>
      </c>
      <c r="C118" s="246">
        <f t="shared" si="8"/>
        <v>401517.76178297121</v>
      </c>
      <c r="D118" s="247">
        <f t="shared" si="9"/>
        <v>226.80996632564936</v>
      </c>
      <c r="E118" s="247">
        <f t="shared" si="10"/>
        <v>-29124.387281809315</v>
      </c>
      <c r="F118" s="247"/>
      <c r="G118" s="247"/>
      <c r="H118" s="241"/>
      <c r="I118" s="246">
        <f t="shared" si="11"/>
        <v>416933.14460123621</v>
      </c>
      <c r="J118" s="247">
        <f t="shared" si="12"/>
        <v>5925.5267390464196</v>
      </c>
      <c r="K118" s="247">
        <f t="shared" si="13"/>
        <v>-35296.716929101087</v>
      </c>
      <c r="L118" s="247"/>
      <c r="M118" s="247"/>
      <c r="N118" s="242"/>
    </row>
    <row r="119" spans="1:14" ht="15.75" x14ac:dyDescent="0.25">
      <c r="A119" s="231">
        <v>33086</v>
      </c>
      <c r="B119" s="111">
        <v>373688</v>
      </c>
      <c r="C119" s="246">
        <f t="shared" si="8"/>
        <v>400317.29031234299</v>
      </c>
      <c r="D119" s="247">
        <f t="shared" si="9"/>
        <v>-58.646321065125477</v>
      </c>
      <c r="E119" s="247">
        <f t="shared" si="10"/>
        <v>-20967.740612425958</v>
      </c>
      <c r="F119" s="247"/>
      <c r="G119" s="247"/>
      <c r="H119" s="241"/>
      <c r="I119" s="246">
        <f t="shared" si="11"/>
        <v>414155.27007085615</v>
      </c>
      <c r="J119" s="247">
        <f t="shared" si="12"/>
        <v>1836.382215467688</v>
      </c>
      <c r="K119" s="247">
        <f t="shared" si="13"/>
        <v>-25252.739460533827</v>
      </c>
      <c r="L119" s="247"/>
      <c r="M119" s="247"/>
      <c r="N119" s="242"/>
    </row>
    <row r="120" spans="1:14" ht="15.75" x14ac:dyDescent="0.25">
      <c r="A120" s="231">
        <v>33117</v>
      </c>
      <c r="B120" s="111">
        <v>393588</v>
      </c>
      <c r="C120" s="246">
        <f t="shared" si="8"/>
        <v>399283.78409071238</v>
      </c>
      <c r="D120" s="247">
        <f t="shared" si="9"/>
        <v>-253.61830117822251</v>
      </c>
      <c r="E120" s="247">
        <f t="shared" si="10"/>
        <v>-1828.8398184693262</v>
      </c>
      <c r="F120" s="247"/>
      <c r="G120" s="247"/>
      <c r="H120" s="241"/>
      <c r="I120" s="246">
        <f t="shared" si="11"/>
        <v>408016.44969972689</v>
      </c>
      <c r="J120" s="247">
        <f t="shared" si="12"/>
        <v>-1910.6305869838302</v>
      </c>
      <c r="K120" s="247">
        <f t="shared" si="13"/>
        <v>-486.89281626537104</v>
      </c>
      <c r="L120" s="247"/>
      <c r="M120" s="247"/>
      <c r="N120" s="242"/>
    </row>
    <row r="121" spans="1:14" ht="15.75" x14ac:dyDescent="0.25">
      <c r="A121" s="231">
        <v>33147</v>
      </c>
      <c r="B121" s="111">
        <v>434192</v>
      </c>
      <c r="C121" s="246">
        <f t="shared" si="8"/>
        <v>397470.59032826376</v>
      </c>
      <c r="D121" s="247">
        <f t="shared" si="9"/>
        <v>-565.5333934323013</v>
      </c>
      <c r="E121" s="247">
        <f t="shared" si="10"/>
        <v>42907.725668108658</v>
      </c>
      <c r="F121" s="247"/>
      <c r="G121" s="247"/>
      <c r="H121" s="241"/>
      <c r="I121" s="246">
        <f t="shared" si="11"/>
        <v>398586.79051629093</v>
      </c>
      <c r="J121" s="247">
        <f t="shared" si="12"/>
        <v>-5443.317826835766</v>
      </c>
      <c r="K121" s="247">
        <f t="shared" si="13"/>
        <v>48749.322595266007</v>
      </c>
      <c r="L121" s="247"/>
      <c r="M121" s="247"/>
      <c r="N121" s="242"/>
    </row>
    <row r="122" spans="1:14" ht="15.75" x14ac:dyDescent="0.25">
      <c r="A122" s="231">
        <v>33178</v>
      </c>
      <c r="B122" s="111">
        <v>430731</v>
      </c>
      <c r="C122" s="246">
        <f t="shared" si="8"/>
        <v>396225.07367862301</v>
      </c>
      <c r="D122" s="247">
        <f t="shared" si="9"/>
        <v>-701.53004467399057</v>
      </c>
      <c r="E122" s="247">
        <f t="shared" si="10"/>
        <v>37203.193237670181</v>
      </c>
      <c r="F122" s="247"/>
      <c r="G122" s="247"/>
      <c r="H122" s="241"/>
      <c r="I122" s="246">
        <f t="shared" si="11"/>
        <v>390286.88386945234</v>
      </c>
      <c r="J122" s="247">
        <f t="shared" si="12"/>
        <v>-6785.4373233209008</v>
      </c>
      <c r="K122" s="247">
        <f t="shared" si="13"/>
        <v>45437.756742719503</v>
      </c>
      <c r="L122" s="247"/>
      <c r="M122" s="247"/>
      <c r="N122" s="242"/>
    </row>
    <row r="123" spans="1:14" ht="15.75" x14ac:dyDescent="0.25">
      <c r="A123" s="231">
        <v>33208</v>
      </c>
      <c r="B123" s="111">
        <v>344468</v>
      </c>
      <c r="C123" s="246">
        <f t="shared" si="8"/>
        <v>394234.06812048791</v>
      </c>
      <c r="D123" s="247">
        <f t="shared" si="9"/>
        <v>-959.42514736621342</v>
      </c>
      <c r="E123" s="247">
        <f t="shared" si="10"/>
        <v>-44651.148583758986</v>
      </c>
      <c r="F123" s="247"/>
      <c r="G123" s="247"/>
      <c r="H123" s="241"/>
      <c r="I123" s="246">
        <f t="shared" si="11"/>
        <v>382439.52374669234</v>
      </c>
      <c r="J123" s="247">
        <f t="shared" si="12"/>
        <v>-7284.3636241274289</v>
      </c>
      <c r="K123" s="247">
        <f t="shared" si="13"/>
        <v>-36115.162487718706</v>
      </c>
      <c r="L123" s="247"/>
      <c r="M123" s="247"/>
      <c r="N123" s="242"/>
    </row>
    <row r="124" spans="1:14" ht="15.75" x14ac:dyDescent="0.25">
      <c r="A124" s="231">
        <v>33239</v>
      </c>
      <c r="B124" s="111">
        <v>411891</v>
      </c>
      <c r="C124" s="246">
        <f t="shared" si="8"/>
        <v>393372.19274783664</v>
      </c>
      <c r="D124" s="247">
        <f t="shared" si="9"/>
        <v>-939.91519242322397</v>
      </c>
      <c r="E124" s="247">
        <f t="shared" si="10"/>
        <v>18131.859812460636</v>
      </c>
      <c r="F124" s="247"/>
      <c r="G124" s="247"/>
      <c r="H124" s="241"/>
      <c r="I124" s="246">
        <f t="shared" si="11"/>
        <v>378801.95712822687</v>
      </c>
      <c r="J124" s="247">
        <f t="shared" si="12"/>
        <v>-5570.9783000828938</v>
      </c>
      <c r="K124" s="247">
        <f t="shared" si="13"/>
        <v>26714.028902558253</v>
      </c>
      <c r="L124" s="247"/>
      <c r="M124" s="247"/>
      <c r="N124" s="242"/>
    </row>
    <row r="125" spans="1:14" ht="15.75" x14ac:dyDescent="0.25">
      <c r="A125" s="231">
        <v>33270</v>
      </c>
      <c r="B125" s="111">
        <v>370497</v>
      </c>
      <c r="C125" s="246">
        <f t="shared" si="8"/>
        <v>391037.96508586366</v>
      </c>
      <c r="D125" s="247">
        <f t="shared" si="9"/>
        <v>-1218.7776863331756</v>
      </c>
      <c r="E125" s="247">
        <f t="shared" si="10"/>
        <v>-15010.192289982915</v>
      </c>
      <c r="F125" s="247"/>
      <c r="G125" s="247"/>
      <c r="H125" s="241"/>
      <c r="I125" s="246">
        <f t="shared" si="11"/>
        <v>375385.62332377012</v>
      </c>
      <c r="J125" s="247">
        <f t="shared" si="12"/>
        <v>-4558.6553625551287</v>
      </c>
      <c r="K125" s="247">
        <f t="shared" si="13"/>
        <v>-8655.1857995488626</v>
      </c>
      <c r="L125" s="247"/>
      <c r="M125" s="247"/>
      <c r="N125" s="242"/>
    </row>
    <row r="126" spans="1:14" ht="15.75" x14ac:dyDescent="0.25">
      <c r="A126" s="231">
        <v>33298</v>
      </c>
      <c r="B126" s="111">
        <v>437305</v>
      </c>
      <c r="C126" s="246">
        <f t="shared" si="8"/>
        <v>390824.5233778957</v>
      </c>
      <c r="D126" s="247">
        <f t="shared" si="9"/>
        <v>-1017.7104906601315</v>
      </c>
      <c r="E126" s="247">
        <f t="shared" si="10"/>
        <v>42492.643907922356</v>
      </c>
      <c r="F126" s="247"/>
      <c r="G126" s="247"/>
      <c r="H126" s="241"/>
      <c r="I126" s="246">
        <f t="shared" si="11"/>
        <v>378105.38917512516</v>
      </c>
      <c r="J126" s="247">
        <f t="shared" si="12"/>
        <v>-1139.0133943385763</v>
      </c>
      <c r="K126" s="247">
        <f t="shared" si="13"/>
        <v>46476.106653826413</v>
      </c>
      <c r="L126" s="247"/>
      <c r="M126" s="247"/>
      <c r="N126" s="242"/>
    </row>
    <row r="127" spans="1:14" ht="15.75" x14ac:dyDescent="0.25">
      <c r="A127" s="231">
        <v>33329</v>
      </c>
      <c r="B127" s="111">
        <v>411270</v>
      </c>
      <c r="C127" s="246">
        <f t="shared" si="8"/>
        <v>390986.82172217692</v>
      </c>
      <c r="D127" s="247">
        <f t="shared" si="9"/>
        <v>-781.70872367186314</v>
      </c>
      <c r="E127" s="247">
        <f t="shared" si="10"/>
        <v>15602.476565888901</v>
      </c>
      <c r="F127" s="247"/>
      <c r="G127" s="247"/>
      <c r="H127" s="241"/>
      <c r="I127" s="246">
        <f t="shared" si="11"/>
        <v>383899.29905798816</v>
      </c>
      <c r="J127" s="247">
        <f t="shared" si="12"/>
        <v>2118.3022657985584</v>
      </c>
      <c r="K127" s="247">
        <f t="shared" si="13"/>
        <v>15251.166273360242</v>
      </c>
      <c r="L127" s="247"/>
      <c r="M127" s="247"/>
      <c r="N127" s="242"/>
    </row>
    <row r="128" spans="1:14" ht="15.75" x14ac:dyDescent="0.25">
      <c r="A128" s="231">
        <v>33359</v>
      </c>
      <c r="B128" s="111">
        <v>385495</v>
      </c>
      <c r="C128" s="246">
        <f t="shared" si="8"/>
        <v>390758.84912720037</v>
      </c>
      <c r="D128" s="247">
        <f t="shared" si="9"/>
        <v>-670.96149793279892</v>
      </c>
      <c r="E128" s="247">
        <f t="shared" si="10"/>
        <v>-7460.3357710250721</v>
      </c>
      <c r="F128" s="247"/>
      <c r="G128" s="247"/>
      <c r="H128" s="241"/>
      <c r="I128" s="246">
        <f t="shared" si="11"/>
        <v>390216.97935059236</v>
      </c>
      <c r="J128" s="247">
        <f t="shared" si="12"/>
        <v>4091.3083503359767</v>
      </c>
      <c r="K128" s="247">
        <f t="shared" si="13"/>
        <v>-12062.967494800872</v>
      </c>
      <c r="L128" s="247"/>
      <c r="M128" s="247"/>
      <c r="N128" s="242"/>
    </row>
    <row r="129" spans="1:14" ht="15.75" x14ac:dyDescent="0.25">
      <c r="A129" s="231">
        <v>33390</v>
      </c>
      <c r="B129" s="111">
        <v>341273</v>
      </c>
      <c r="C129" s="246">
        <f t="shared" si="8"/>
        <v>390507.6842449283</v>
      </c>
      <c r="D129" s="247">
        <f t="shared" si="9"/>
        <v>-587.00217480065407</v>
      </c>
      <c r="E129" s="247">
        <f t="shared" si="10"/>
        <v>-50899.877487048972</v>
      </c>
      <c r="F129" s="247"/>
      <c r="G129" s="247"/>
      <c r="H129" s="241"/>
      <c r="I129" s="246">
        <f t="shared" si="11"/>
        <v>395913.32937993831</v>
      </c>
      <c r="J129" s="247">
        <f t="shared" si="12"/>
        <v>4845.4097859315962</v>
      </c>
      <c r="K129" s="247">
        <f t="shared" si="13"/>
        <v>-57446.123919358724</v>
      </c>
      <c r="L129" s="247"/>
      <c r="M129" s="247"/>
      <c r="N129" s="242"/>
    </row>
    <row r="130" spans="1:14" ht="15.75" x14ac:dyDescent="0.25">
      <c r="A130" s="231">
        <v>33420</v>
      </c>
      <c r="B130" s="111">
        <v>384217</v>
      </c>
      <c r="C130" s="246">
        <f t="shared" si="8"/>
        <v>393433.7878518799</v>
      </c>
      <c r="D130" s="247">
        <f t="shared" si="9"/>
        <v>115.61898154979627</v>
      </c>
      <c r="E130" s="247">
        <f t="shared" si="10"/>
        <v>-23152.107452830489</v>
      </c>
      <c r="F130" s="247"/>
      <c r="G130" s="247"/>
      <c r="H130" s="241"/>
      <c r="I130" s="246">
        <f t="shared" si="11"/>
        <v>405904.5265229959</v>
      </c>
      <c r="J130" s="247">
        <f t="shared" si="12"/>
        <v>7263.0701395692959</v>
      </c>
      <c r="K130" s="247">
        <f t="shared" si="13"/>
        <v>-30682.945306480709</v>
      </c>
      <c r="L130" s="247"/>
      <c r="M130" s="247"/>
      <c r="N130" s="242"/>
    </row>
    <row r="131" spans="1:14" ht="15.75" x14ac:dyDescent="0.25">
      <c r="A131" s="231">
        <v>33451</v>
      </c>
      <c r="B131" s="111">
        <v>373223</v>
      </c>
      <c r="C131" s="246">
        <f t="shared" si="8"/>
        <v>393645.60690027912</v>
      </c>
      <c r="D131" s="247">
        <f t="shared" si="9"/>
        <v>134.85899491968144</v>
      </c>
      <c r="E131" s="247">
        <f t="shared" si="10"/>
        <v>-20804.200498781905</v>
      </c>
      <c r="F131" s="247"/>
      <c r="G131" s="247"/>
      <c r="H131" s="241"/>
      <c r="I131" s="246">
        <f t="shared" si="11"/>
        <v>409136.60425098636</v>
      </c>
      <c r="J131" s="247">
        <f t="shared" si="12"/>
        <v>5369.1771620849659</v>
      </c>
      <c r="K131" s="247">
        <f t="shared" si="13"/>
        <v>-28866.973222794739</v>
      </c>
      <c r="L131" s="247"/>
      <c r="M131" s="247"/>
      <c r="N131" s="242"/>
    </row>
    <row r="132" spans="1:14" ht="15.75" x14ac:dyDescent="0.25">
      <c r="A132" s="231">
        <v>33482</v>
      </c>
      <c r="B132" s="111">
        <v>415771</v>
      </c>
      <c r="C132" s="246">
        <f t="shared" si="8"/>
        <v>397353.37198368937</v>
      </c>
      <c r="D132" s="247">
        <f t="shared" si="9"/>
        <v>849.44021261779585</v>
      </c>
      <c r="E132" s="247">
        <f t="shared" si="10"/>
        <v>4245.1005319646601</v>
      </c>
      <c r="F132" s="247"/>
      <c r="G132" s="247"/>
      <c r="H132" s="241"/>
      <c r="I132" s="246">
        <f t="shared" si="11"/>
        <v>414986.50673413818</v>
      </c>
      <c r="J132" s="247">
        <f t="shared" si="12"/>
        <v>5595.0377484388891</v>
      </c>
      <c r="K132" s="247">
        <f t="shared" si="13"/>
        <v>-55.86901161043312</v>
      </c>
      <c r="L132" s="247"/>
      <c r="M132" s="247"/>
      <c r="N132" s="242"/>
    </row>
    <row r="133" spans="1:14" ht="15.75" x14ac:dyDescent="0.25">
      <c r="A133" s="231">
        <v>33512</v>
      </c>
      <c r="B133" s="111">
        <v>448634</v>
      </c>
      <c r="C133" s="246">
        <f t="shared" si="8"/>
        <v>399331.3315166448</v>
      </c>
      <c r="D133" s="247">
        <f t="shared" si="9"/>
        <v>1075.1440766853225</v>
      </c>
      <c r="E133" s="247">
        <f t="shared" si="10"/>
        <v>44826.20851268262</v>
      </c>
      <c r="F133" s="247"/>
      <c r="G133" s="247"/>
      <c r="H133" s="241"/>
      <c r="I133" s="246">
        <f t="shared" si="11"/>
        <v>414902.96259963408</v>
      </c>
      <c r="J133" s="247">
        <f t="shared" si="12"/>
        <v>2927.0529813916191</v>
      </c>
      <c r="K133" s="247">
        <f t="shared" si="13"/>
        <v>43657.841325258545</v>
      </c>
      <c r="L133" s="247"/>
      <c r="M133" s="247"/>
      <c r="N133" s="242"/>
    </row>
    <row r="134" spans="1:14" ht="15.75" x14ac:dyDescent="0.25">
      <c r="A134" s="231">
        <v>33543</v>
      </c>
      <c r="B134" s="111">
        <v>454341</v>
      </c>
      <c r="C134" s="246">
        <f t="shared" si="8"/>
        <v>402916.17526868009</v>
      </c>
      <c r="D134" s="247">
        <f t="shared" si="9"/>
        <v>1577.0840117553159</v>
      </c>
      <c r="E134" s="247">
        <f t="shared" si="10"/>
        <v>41469.682685765096</v>
      </c>
      <c r="F134" s="247"/>
      <c r="G134" s="247"/>
      <c r="H134" s="241"/>
      <c r="I134" s="246">
        <f t="shared" si="11"/>
        <v>415380.78462253709</v>
      </c>
      <c r="J134" s="247">
        <f t="shared" si="12"/>
        <v>1776.3236227367433</v>
      </c>
      <c r="K134" s="247">
        <f t="shared" si="13"/>
        <v>43241.748336373486</v>
      </c>
      <c r="L134" s="247"/>
      <c r="M134" s="247"/>
      <c r="N134" s="242"/>
    </row>
    <row r="135" spans="1:14" ht="15.75" x14ac:dyDescent="0.25">
      <c r="A135" s="231">
        <v>33573</v>
      </c>
      <c r="B135" s="111">
        <v>350297</v>
      </c>
      <c r="C135" s="246">
        <f t="shared" si="8"/>
        <v>403061.49267593393</v>
      </c>
      <c r="D135" s="247">
        <f t="shared" si="9"/>
        <v>1290.7306908550206</v>
      </c>
      <c r="E135" s="247">
        <f t="shared" si="10"/>
        <v>-47085.151811411466</v>
      </c>
      <c r="F135" s="247"/>
      <c r="G135" s="247"/>
      <c r="H135" s="241"/>
      <c r="I135" s="246">
        <f t="shared" si="11"/>
        <v>408721.64352907904</v>
      </c>
      <c r="J135" s="247">
        <f t="shared" si="12"/>
        <v>-2186.9354848537923</v>
      </c>
      <c r="K135" s="247">
        <f t="shared" si="13"/>
        <v>-43678.496343187442</v>
      </c>
      <c r="L135" s="247"/>
      <c r="M135" s="247"/>
      <c r="N135" s="242"/>
    </row>
    <row r="136" spans="1:14" ht="15.75" x14ac:dyDescent="0.25">
      <c r="A136" s="231">
        <v>33604</v>
      </c>
      <c r="B136" s="111">
        <v>419104</v>
      </c>
      <c r="C136" s="246">
        <f t="shared" si="8"/>
        <v>403845.2108899015</v>
      </c>
      <c r="D136" s="247">
        <f t="shared" si="9"/>
        <v>1189.3281954775307</v>
      </c>
      <c r="E136" s="247">
        <f t="shared" si="10"/>
        <v>17269.938601751994</v>
      </c>
      <c r="F136" s="247"/>
      <c r="G136" s="247"/>
      <c r="H136" s="241"/>
      <c r="I136" s="246">
        <f t="shared" si="11"/>
        <v>402653.82855348394</v>
      </c>
      <c r="J136" s="247">
        <f t="shared" si="12"/>
        <v>-4010.3004688377569</v>
      </c>
      <c r="K136" s="247">
        <f t="shared" si="13"/>
        <v>23234.38809688151</v>
      </c>
      <c r="L136" s="247"/>
      <c r="M136" s="247"/>
      <c r="N136" s="242"/>
    </row>
    <row r="137" spans="1:14" ht="15.75" x14ac:dyDescent="0.25">
      <c r="A137" s="231">
        <v>33635</v>
      </c>
      <c r="B137" s="111">
        <v>398027</v>
      </c>
      <c r="C137" s="246">
        <f t="shared" si="8"/>
        <v>406234.93706606963</v>
      </c>
      <c r="D137" s="247">
        <f t="shared" si="9"/>
        <v>1429.4077916156505</v>
      </c>
      <c r="E137" s="247">
        <f t="shared" si="10"/>
        <v>-12969.51572280893</v>
      </c>
      <c r="F137" s="247"/>
      <c r="G137" s="247"/>
      <c r="H137" s="241"/>
      <c r="I137" s="246">
        <f t="shared" si="11"/>
        <v>400849.08779043827</v>
      </c>
      <c r="J137" s="247">
        <f t="shared" si="12"/>
        <v>-2974.0558889116014</v>
      </c>
      <c r="K137" s="247">
        <f t="shared" si="13"/>
        <v>-6677.6558169920227</v>
      </c>
      <c r="L137" s="247"/>
      <c r="M137" s="247"/>
      <c r="N137" s="242"/>
    </row>
    <row r="138" spans="1:14" ht="15.75" x14ac:dyDescent="0.25">
      <c r="A138" s="231">
        <v>33664</v>
      </c>
      <c r="B138" s="111">
        <v>456059</v>
      </c>
      <c r="C138" s="246">
        <f t="shared" si="8"/>
        <v>408549.64654284407</v>
      </c>
      <c r="D138" s="247">
        <f t="shared" si="9"/>
        <v>1606.4681286474088</v>
      </c>
      <c r="E138" s="247">
        <f t="shared" si="10"/>
        <v>43997.656772692426</v>
      </c>
      <c r="F138" s="247"/>
      <c r="G138" s="247"/>
      <c r="H138" s="241"/>
      <c r="I138" s="246">
        <f t="shared" si="11"/>
        <v>401087.30792559957</v>
      </c>
      <c r="J138" s="247">
        <f t="shared" si="12"/>
        <v>-1464.8228310031332</v>
      </c>
      <c r="K138" s="247">
        <f t="shared" si="13"/>
        <v>49356.269967098</v>
      </c>
      <c r="L138" s="247"/>
      <c r="M138" s="247"/>
      <c r="N138" s="242"/>
    </row>
    <row r="139" spans="1:14" ht="15.75" x14ac:dyDescent="0.25">
      <c r="A139" s="231">
        <v>33695</v>
      </c>
      <c r="B139" s="111">
        <v>430052</v>
      </c>
      <c r="C139" s="246">
        <f t="shared" si="8"/>
        <v>410800.12598588446</v>
      </c>
      <c r="D139" s="247">
        <f t="shared" si="9"/>
        <v>1735.2703915260042</v>
      </c>
      <c r="E139" s="247">
        <f t="shared" si="10"/>
        <v>16697.295800356893</v>
      </c>
      <c r="F139" s="247"/>
      <c r="G139" s="247"/>
      <c r="H139" s="241"/>
      <c r="I139" s="246">
        <f t="shared" si="11"/>
        <v>403786.95574760588</v>
      </c>
      <c r="J139" s="247">
        <f t="shared" si="12"/>
        <v>491.78261980817524</v>
      </c>
      <c r="K139" s="247">
        <f t="shared" si="13"/>
        <v>18985.07814896114</v>
      </c>
      <c r="L139" s="247"/>
      <c r="M139" s="247"/>
      <c r="N139" s="242"/>
    </row>
    <row r="140" spans="1:14" ht="15.75" x14ac:dyDescent="0.25">
      <c r="A140" s="231">
        <v>33725</v>
      </c>
      <c r="B140" s="111">
        <v>399757</v>
      </c>
      <c r="C140" s="246">
        <f t="shared" si="8"/>
        <v>411737.68728645262</v>
      </c>
      <c r="D140" s="247">
        <f t="shared" si="9"/>
        <v>1575.7285733344365</v>
      </c>
      <c r="E140" s="247">
        <f t="shared" si="10"/>
        <v>-8816.4412256533378</v>
      </c>
      <c r="F140" s="247"/>
      <c r="G140" s="247"/>
      <c r="H140" s="241"/>
      <c r="I140" s="246">
        <f t="shared" si="11"/>
        <v>406347.81901313865</v>
      </c>
      <c r="J140" s="247">
        <f t="shared" si="12"/>
        <v>1463.90484299334</v>
      </c>
      <c r="K140" s="247">
        <f t="shared" si="13"/>
        <v>-10207.806193792676</v>
      </c>
      <c r="L140" s="247"/>
      <c r="M140" s="247"/>
      <c r="N140" s="242"/>
    </row>
    <row r="141" spans="1:14" ht="15.75" x14ac:dyDescent="0.25">
      <c r="A141" s="231">
        <v>33756</v>
      </c>
      <c r="B141" s="111">
        <v>362731</v>
      </c>
      <c r="C141" s="246">
        <f t="shared" si="8"/>
        <v>413361.03510387638</v>
      </c>
      <c r="D141" s="247">
        <f t="shared" si="9"/>
        <v>1585.2524221522999</v>
      </c>
      <c r="E141" s="247">
        <f t="shared" si="10"/>
        <v>-50818.924772097191</v>
      </c>
      <c r="F141" s="247"/>
      <c r="G141" s="247"/>
      <c r="H141" s="241"/>
      <c r="I141" s="246">
        <f t="shared" si="11"/>
        <v>411204.40819382831</v>
      </c>
      <c r="J141" s="247">
        <f t="shared" si="12"/>
        <v>3057.899667574879</v>
      </c>
      <c r="K141" s="247">
        <f t="shared" si="13"/>
        <v>-54404.204454867999</v>
      </c>
      <c r="L141" s="247"/>
      <c r="M141" s="247"/>
      <c r="N141" s="242"/>
    </row>
    <row r="142" spans="1:14" ht="15.75" x14ac:dyDescent="0.25">
      <c r="A142" s="231">
        <v>33786</v>
      </c>
      <c r="B142" s="111">
        <v>384896</v>
      </c>
      <c r="C142" s="246">
        <f t="shared" si="8"/>
        <v>413911.56051504891</v>
      </c>
      <c r="D142" s="247">
        <f t="shared" si="9"/>
        <v>1378.3070199563474</v>
      </c>
      <c r="E142" s="247">
        <f t="shared" si="10"/>
        <v>-24911.143371496015</v>
      </c>
      <c r="F142" s="247"/>
      <c r="G142" s="247"/>
      <c r="H142" s="241"/>
      <c r="I142" s="246">
        <f t="shared" si="11"/>
        <v>414623.5525615745</v>
      </c>
      <c r="J142" s="247">
        <f t="shared" si="12"/>
        <v>3227.6243236775972</v>
      </c>
      <c r="K142" s="247">
        <f t="shared" si="13"/>
        <v>-30359.049188977042</v>
      </c>
      <c r="L142" s="247"/>
      <c r="M142" s="247"/>
      <c r="N142" s="242"/>
    </row>
    <row r="143" spans="1:14" ht="15.75" x14ac:dyDescent="0.25">
      <c r="A143" s="231">
        <v>33817</v>
      </c>
      <c r="B143" s="111">
        <v>385349</v>
      </c>
      <c r="C143" s="246">
        <f t="shared" si="8"/>
        <v>413919.36747957172</v>
      </c>
      <c r="D143" s="247">
        <f t="shared" si="9"/>
        <v>1104.2070088696398</v>
      </c>
      <c r="E143" s="247">
        <f t="shared" si="10"/>
        <v>-23134.050593018852</v>
      </c>
      <c r="F143" s="247"/>
      <c r="G143" s="247"/>
      <c r="H143" s="241"/>
      <c r="I143" s="246">
        <f t="shared" si="11"/>
        <v>416853.78913662338</v>
      </c>
      <c r="J143" s="247">
        <f t="shared" si="12"/>
        <v>2759.0187149121425</v>
      </c>
      <c r="K143" s="247">
        <f t="shared" si="13"/>
        <v>-29761.242451584381</v>
      </c>
      <c r="L143" s="247"/>
      <c r="M143" s="247"/>
      <c r="N143" s="242"/>
    </row>
    <row r="144" spans="1:14" ht="15.75" x14ac:dyDescent="0.25">
      <c r="A144" s="231">
        <v>33848</v>
      </c>
      <c r="B144" s="111">
        <v>432289</v>
      </c>
      <c r="C144" s="246">
        <f t="shared" si="8"/>
        <v>416976.62323538045</v>
      </c>
      <c r="D144" s="247">
        <f t="shared" si="9"/>
        <v>1494.8167582574574</v>
      </c>
      <c r="E144" s="247">
        <f t="shared" si="10"/>
        <v>7565.2834017611258</v>
      </c>
      <c r="F144" s="247"/>
      <c r="G144" s="247"/>
      <c r="H144" s="241"/>
      <c r="I144" s="246">
        <f t="shared" si="11"/>
        <v>423106.09268368885</v>
      </c>
      <c r="J144" s="247">
        <f t="shared" si="12"/>
        <v>4400.2789646123974</v>
      </c>
      <c r="K144" s="247">
        <f t="shared" si="13"/>
        <v>3076.2500033736856</v>
      </c>
      <c r="L144" s="247"/>
      <c r="M144" s="247"/>
      <c r="N144" s="242"/>
    </row>
    <row r="145" spans="1:14" ht="15.75" x14ac:dyDescent="0.25">
      <c r="A145" s="231">
        <v>33878</v>
      </c>
      <c r="B145" s="111">
        <v>468891</v>
      </c>
      <c r="C145" s="246">
        <f t="shared" ref="C145:C177" si="14">$P$2*(B145-E133)+(1-$P$2)*(C144+D144)</f>
        <v>419310.44271768979</v>
      </c>
      <c r="D145" s="247">
        <f t="shared" ref="D145:D177" si="15">$Q$2*(C145-C144)+(1-$Q$2)*D144</f>
        <v>1662.6173030678333</v>
      </c>
      <c r="E145" s="247">
        <f t="shared" ref="E145:E177" si="16">$R$2*(B145-C145)+(1-$R$2)*E133</f>
        <v>46252.51314357089</v>
      </c>
      <c r="F145" s="247"/>
      <c r="G145" s="247"/>
      <c r="H145" s="241"/>
      <c r="I145" s="246">
        <f t="shared" ref="I145:I177" si="17">$P$3*(B145-K133)+(1-$P$3)*(I144+J144)</f>
        <v>426882.67213092127</v>
      </c>
      <c r="J145" s="247">
        <f t="shared" ref="J145:J177" si="18">$Q$3*(I145-I144)+(1-$Q$3)*J144</f>
        <v>4107.2443926213155</v>
      </c>
      <c r="K145" s="247">
        <f t="shared" ref="K145:K177" si="19">$R$3*(B145-I145)+(1-$R$3)*K133</f>
        <v>43098.625225832177</v>
      </c>
      <c r="L145" s="247"/>
      <c r="M145" s="247"/>
      <c r="N145" s="242"/>
    </row>
    <row r="146" spans="1:14" ht="15.75" x14ac:dyDescent="0.25">
      <c r="A146" s="231">
        <v>33909</v>
      </c>
      <c r="B146" s="111">
        <v>442702</v>
      </c>
      <c r="C146" s="246">
        <f t="shared" si="14"/>
        <v>418011.94861477916</v>
      </c>
      <c r="D146" s="247">
        <f t="shared" si="15"/>
        <v>1070.3950218721413</v>
      </c>
      <c r="E146" s="247">
        <f t="shared" si="16"/>
        <v>36435.793295601819</v>
      </c>
      <c r="F146" s="247"/>
      <c r="G146" s="247"/>
      <c r="H146" s="241"/>
      <c r="I146" s="246">
        <f t="shared" si="17"/>
        <v>422339.149092154</v>
      </c>
      <c r="J146" s="247">
        <f t="shared" si="18"/>
        <v>42.82897941046258</v>
      </c>
      <c r="K146" s="247">
        <f t="shared" si="19"/>
        <v>35485.371611331248</v>
      </c>
      <c r="L146" s="247"/>
      <c r="M146" s="247"/>
      <c r="N146" s="242"/>
    </row>
    <row r="147" spans="1:14" ht="15.75" x14ac:dyDescent="0.25">
      <c r="A147" s="231">
        <v>33939</v>
      </c>
      <c r="B147" s="111">
        <v>370178</v>
      </c>
      <c r="C147" s="246">
        <f t="shared" si="14"/>
        <v>418809.46486286528</v>
      </c>
      <c r="D147" s="247">
        <f t="shared" si="15"/>
        <v>1015.8192671149368</v>
      </c>
      <c r="E147" s="247">
        <f t="shared" si="16"/>
        <v>-47549.045726847609</v>
      </c>
      <c r="F147" s="247"/>
      <c r="G147" s="247"/>
      <c r="H147" s="241"/>
      <c r="I147" s="246">
        <f t="shared" si="17"/>
        <v>420042.84887369897</v>
      </c>
      <c r="J147" s="247">
        <f t="shared" si="18"/>
        <v>-1056.1709463995849</v>
      </c>
      <c r="K147" s="247">
        <f t="shared" si="19"/>
        <v>-45775.786255451108</v>
      </c>
      <c r="L147" s="247"/>
      <c r="M147" s="247"/>
      <c r="N147" s="242"/>
    </row>
    <row r="148" spans="1:14" ht="15.75" x14ac:dyDescent="0.25">
      <c r="A148" s="231">
        <v>33970</v>
      </c>
      <c r="B148" s="111">
        <v>439400</v>
      </c>
      <c r="C148" s="246">
        <f t="shared" si="14"/>
        <v>420171.00072022033</v>
      </c>
      <c r="D148" s="247">
        <f t="shared" si="15"/>
        <v>1084.9625851629589</v>
      </c>
      <c r="E148" s="247">
        <f t="shared" si="16"/>
        <v>17857.656805160295</v>
      </c>
      <c r="F148" s="247"/>
      <c r="G148" s="247"/>
      <c r="H148" s="241"/>
      <c r="I148" s="246">
        <f t="shared" si="17"/>
        <v>418212.66443263623</v>
      </c>
      <c r="J148" s="247">
        <f t="shared" si="18"/>
        <v>-1419.8279748300838</v>
      </c>
      <c r="K148" s="247">
        <f t="shared" si="19"/>
        <v>22540.398771369153</v>
      </c>
      <c r="L148" s="247"/>
      <c r="M148" s="247"/>
      <c r="N148" s="242"/>
    </row>
    <row r="149" spans="1:14" ht="15.75" x14ac:dyDescent="0.25">
      <c r="A149" s="231">
        <v>34001</v>
      </c>
      <c r="B149" s="111">
        <v>393900</v>
      </c>
      <c r="C149" s="246">
        <f t="shared" si="14"/>
        <v>419097.99616799707</v>
      </c>
      <c r="D149" s="247">
        <f t="shared" si="15"/>
        <v>653.36915768571635</v>
      </c>
      <c r="E149" s="247">
        <f t="shared" si="16"/>
        <v>-16638.059856365373</v>
      </c>
      <c r="F149" s="247"/>
      <c r="G149" s="247"/>
      <c r="H149" s="241"/>
      <c r="I149" s="246">
        <f t="shared" si="17"/>
        <v>412343.89108509559</v>
      </c>
      <c r="J149" s="247">
        <f t="shared" si="18"/>
        <v>-3510.0890168467195</v>
      </c>
      <c r="K149" s="247">
        <f t="shared" si="19"/>
        <v>-10666.630970186872</v>
      </c>
      <c r="L149" s="247"/>
      <c r="M149" s="247"/>
      <c r="N149" s="242"/>
    </row>
    <row r="150" spans="1:14" ht="15.75" x14ac:dyDescent="0.25">
      <c r="A150" s="231">
        <v>34029</v>
      </c>
      <c r="B150" s="111">
        <v>468700</v>
      </c>
      <c r="C150" s="246">
        <f t="shared" si="14"/>
        <v>420494.0120109265</v>
      </c>
      <c r="D150" s="247">
        <f t="shared" si="15"/>
        <v>801.89849473445793</v>
      </c>
      <c r="E150" s="247">
        <f t="shared" si="16"/>
        <v>45260.156137606748</v>
      </c>
      <c r="F150" s="247"/>
      <c r="G150" s="247"/>
      <c r="H150" s="241"/>
      <c r="I150" s="246">
        <f t="shared" si="17"/>
        <v>411717.40209846827</v>
      </c>
      <c r="J150" s="247">
        <f t="shared" si="18"/>
        <v>-2155.2787643096508</v>
      </c>
      <c r="K150" s="247">
        <f t="shared" si="19"/>
        <v>51941.738636336595</v>
      </c>
      <c r="L150" s="247"/>
      <c r="M150" s="247"/>
      <c r="N150" s="242"/>
    </row>
    <row r="151" spans="1:14" ht="15.75" x14ac:dyDescent="0.25">
      <c r="A151" s="231">
        <v>34060</v>
      </c>
      <c r="B151" s="111">
        <v>438800</v>
      </c>
      <c r="C151" s="246">
        <f t="shared" si="14"/>
        <v>421416.92955975822</v>
      </c>
      <c r="D151" s="247">
        <f t="shared" si="15"/>
        <v>826.10230555391183</v>
      </c>
      <c r="E151" s="247">
        <f t="shared" si="16"/>
        <v>16903.028192322356</v>
      </c>
      <c r="F151" s="247"/>
      <c r="G151" s="247"/>
      <c r="H151" s="241"/>
      <c r="I151" s="246">
        <f t="shared" si="17"/>
        <v>412375.17497566767</v>
      </c>
      <c r="J151" s="247">
        <f t="shared" si="18"/>
        <v>-833.61446798117754</v>
      </c>
      <c r="K151" s="247">
        <f t="shared" si="19"/>
        <v>21507.292328407671</v>
      </c>
      <c r="L151" s="247"/>
      <c r="M151" s="247"/>
      <c r="N151" s="242"/>
    </row>
    <row r="152" spans="1:14" ht="15.75" x14ac:dyDescent="0.25">
      <c r="A152" s="231">
        <v>34090</v>
      </c>
      <c r="B152" s="111">
        <v>430100</v>
      </c>
      <c r="C152" s="246">
        <f t="shared" si="14"/>
        <v>424744.04326936329</v>
      </c>
      <c r="D152" s="247">
        <f t="shared" si="15"/>
        <v>1326.3045863641428</v>
      </c>
      <c r="E152" s="247">
        <f t="shared" si="16"/>
        <v>-4564.7218387663233</v>
      </c>
      <c r="F152" s="247"/>
      <c r="G152" s="247"/>
      <c r="H152" s="241"/>
      <c r="I152" s="246">
        <f t="shared" si="17"/>
        <v>419434.13096190197</v>
      </c>
      <c r="J152" s="247">
        <f t="shared" si="18"/>
        <v>2874.5750375615471</v>
      </c>
      <c r="K152" s="247">
        <f t="shared" si="19"/>
        <v>-3131.2375243230058</v>
      </c>
      <c r="L152" s="247"/>
      <c r="M152" s="247"/>
      <c r="N152" s="242"/>
    </row>
    <row r="153" spans="1:14" ht="15.75" x14ac:dyDescent="0.25">
      <c r="A153" s="231">
        <v>34121</v>
      </c>
      <c r="B153" s="111">
        <v>366300</v>
      </c>
      <c r="C153" s="246">
        <f t="shared" si="14"/>
        <v>424727.63439318287</v>
      </c>
      <c r="D153" s="247">
        <f t="shared" si="15"/>
        <v>1057.7618938552312</v>
      </c>
      <c r="E153" s="247">
        <f t="shared" si="16"/>
        <v>-53101.537658422894</v>
      </c>
      <c r="F153" s="247"/>
      <c r="G153" s="247"/>
      <c r="H153" s="241"/>
      <c r="I153" s="246">
        <f t="shared" si="17"/>
        <v>421868.48027022503</v>
      </c>
      <c r="J153" s="247">
        <f t="shared" si="18"/>
        <v>2667.7424931196838</v>
      </c>
      <c r="K153" s="247">
        <f t="shared" si="19"/>
        <v>-54798.915863666254</v>
      </c>
      <c r="L153" s="247"/>
      <c r="M153" s="247"/>
      <c r="N153" s="242"/>
    </row>
    <row r="154" spans="1:14" ht="15.75" x14ac:dyDescent="0.25">
      <c r="A154" s="231">
        <v>34151</v>
      </c>
      <c r="B154" s="111">
        <v>391000</v>
      </c>
      <c r="C154" s="246">
        <f t="shared" si="14"/>
        <v>424304.25834970677</v>
      </c>
      <c r="D154" s="247">
        <f t="shared" si="15"/>
        <v>761.53430638896373</v>
      </c>
      <c r="E154" s="247">
        <f t="shared" si="16"/>
        <v>-27429.077864959239</v>
      </c>
      <c r="F154" s="247"/>
      <c r="G154" s="247"/>
      <c r="H154" s="241"/>
      <c r="I154" s="246">
        <f t="shared" si="17"/>
        <v>423664.50434187963</v>
      </c>
      <c r="J154" s="247">
        <f t="shared" si="18"/>
        <v>2258.1804726072651</v>
      </c>
      <c r="K154" s="247">
        <f t="shared" si="19"/>
        <v>-31140.641866004626</v>
      </c>
      <c r="L154" s="247"/>
      <c r="M154" s="247"/>
      <c r="N154" s="242"/>
    </row>
    <row r="155" spans="1:14" ht="15.75" x14ac:dyDescent="0.25">
      <c r="A155" s="231">
        <v>34182</v>
      </c>
      <c r="B155" s="111">
        <v>380900</v>
      </c>
      <c r="C155" s="246">
        <f t="shared" si="14"/>
        <v>421911.0313466342</v>
      </c>
      <c r="D155" s="247">
        <f t="shared" si="15"/>
        <v>130.5820444966584</v>
      </c>
      <c r="E155" s="247">
        <f t="shared" si="16"/>
        <v>-28497.144819103458</v>
      </c>
      <c r="F155" s="247"/>
      <c r="G155" s="247"/>
      <c r="H155" s="241"/>
      <c r="I155" s="246">
        <f t="shared" si="17"/>
        <v>421735.41580494994</v>
      </c>
      <c r="J155" s="247">
        <f t="shared" si="18"/>
        <v>290.86360313845637</v>
      </c>
      <c r="K155" s="247">
        <f t="shared" si="19"/>
        <v>-33515.595593621081</v>
      </c>
      <c r="L155" s="247"/>
      <c r="M155" s="247"/>
      <c r="N155" s="242"/>
    </row>
    <row r="156" spans="1:14" ht="15.75" x14ac:dyDescent="0.25">
      <c r="A156" s="231">
        <v>34213</v>
      </c>
      <c r="B156" s="111">
        <v>431400</v>
      </c>
      <c r="C156" s="246">
        <f t="shared" si="14"/>
        <v>422310.57887219707</v>
      </c>
      <c r="D156" s="247">
        <f t="shared" si="15"/>
        <v>184.37514070990071</v>
      </c>
      <c r="E156" s="247">
        <f t="shared" si="16"/>
        <v>8022.5247195736656</v>
      </c>
      <c r="F156" s="247"/>
      <c r="G156" s="247"/>
      <c r="H156" s="241"/>
      <c r="I156" s="246">
        <f t="shared" si="17"/>
        <v>423754.11107739073</v>
      </c>
      <c r="J156" s="247">
        <f t="shared" si="18"/>
        <v>1102.6558197070376</v>
      </c>
      <c r="K156" s="247">
        <f t="shared" si="19"/>
        <v>4625.4435808059407</v>
      </c>
      <c r="L156" s="247"/>
      <c r="M156" s="247"/>
      <c r="N156" s="242"/>
    </row>
    <row r="157" spans="1:14" ht="15.75" x14ac:dyDescent="0.25">
      <c r="A157" s="231">
        <v>34243</v>
      </c>
      <c r="B157" s="111">
        <v>465400</v>
      </c>
      <c r="C157" s="246">
        <f t="shared" si="14"/>
        <v>421992.83393943531</v>
      </c>
      <c r="D157" s="247">
        <f t="shared" si="15"/>
        <v>83.951126015567553</v>
      </c>
      <c r="E157" s="247">
        <f t="shared" si="16"/>
        <v>45398.90901866903</v>
      </c>
      <c r="F157" s="247"/>
      <c r="G157" s="247"/>
      <c r="H157" s="241"/>
      <c r="I157" s="246">
        <f t="shared" si="17"/>
        <v>424155.64612560574</v>
      </c>
      <c r="J157" s="247">
        <f t="shared" si="18"/>
        <v>773.2461930148695</v>
      </c>
      <c r="K157" s="247">
        <f t="shared" si="19"/>
        <v>42469.992347122192</v>
      </c>
      <c r="L157" s="247"/>
      <c r="M157" s="247"/>
      <c r="N157" s="242"/>
    </row>
    <row r="158" spans="1:14" ht="15.75" x14ac:dyDescent="0.25">
      <c r="A158" s="231">
        <v>34274</v>
      </c>
      <c r="B158" s="111">
        <v>471500</v>
      </c>
      <c r="C158" s="246">
        <f t="shared" si="14"/>
        <v>424024.89831129293</v>
      </c>
      <c r="D158" s="247">
        <f t="shared" si="15"/>
        <v>473.57377518397755</v>
      </c>
      <c r="E158" s="247">
        <f t="shared" si="16"/>
        <v>39747.585813533398</v>
      </c>
      <c r="F158" s="247"/>
      <c r="G158" s="247"/>
      <c r="H158" s="241"/>
      <c r="I158" s="246">
        <f t="shared" si="17"/>
        <v>427970.47633081418</v>
      </c>
      <c r="J158" s="247">
        <f t="shared" si="18"/>
        <v>2202.2825227721396</v>
      </c>
      <c r="K158" s="247">
        <f t="shared" si="19"/>
        <v>38212.490520324034</v>
      </c>
      <c r="L158" s="247"/>
      <c r="M158" s="247"/>
      <c r="N158" s="242"/>
    </row>
    <row r="159" spans="1:14" ht="15.75" x14ac:dyDescent="0.25">
      <c r="A159" s="231">
        <v>34304</v>
      </c>
      <c r="B159" s="111">
        <v>387500</v>
      </c>
      <c r="C159" s="246">
        <f t="shared" si="14"/>
        <v>426081.05813253246</v>
      </c>
      <c r="D159" s="247">
        <f t="shared" si="15"/>
        <v>790.09098439508864</v>
      </c>
      <c r="E159" s="247">
        <f t="shared" si="16"/>
        <v>-44858.649448553064</v>
      </c>
      <c r="F159" s="247"/>
      <c r="G159" s="247"/>
      <c r="H159" s="241"/>
      <c r="I159" s="246">
        <f t="shared" si="17"/>
        <v>431024.13385252847</v>
      </c>
      <c r="J159" s="247">
        <f t="shared" si="18"/>
        <v>2602.2865334645612</v>
      </c>
      <c r="K159" s="247">
        <f t="shared" si="19"/>
        <v>-45012.43372303676</v>
      </c>
      <c r="L159" s="247"/>
      <c r="M159" s="247"/>
      <c r="N159" s="242"/>
    </row>
    <row r="160" spans="1:14" ht="15.75" x14ac:dyDescent="0.25">
      <c r="A160" s="231">
        <v>34335</v>
      </c>
      <c r="B160" s="111">
        <v>446400</v>
      </c>
      <c r="C160" s="246">
        <f t="shared" si="14"/>
        <v>427121.82822861435</v>
      </c>
      <c r="D160" s="247">
        <f t="shared" si="15"/>
        <v>840.22680673244918</v>
      </c>
      <c r="E160" s="247">
        <f t="shared" si="16"/>
        <v>18283.811295027903</v>
      </c>
      <c r="F160" s="247">
        <f t="shared" ref="F160:F177" si="20">(+C159+D159*1)+E148</f>
        <v>444728.80592208781</v>
      </c>
      <c r="G160" s="247">
        <f t="shared" ref="G160:G177" si="21">+B160-F160</f>
        <v>1671.1940779121942</v>
      </c>
      <c r="H160" s="241">
        <f t="shared" ref="H160:H177" si="22">ABS(G160)/ABS(B160)</f>
        <v>3.7437143322405783E-3</v>
      </c>
      <c r="I160" s="246">
        <f t="shared" si="17"/>
        <v>430946.70648956706</v>
      </c>
      <c r="J160" s="247">
        <f>$Q$3*(I160-I159)+(1-$Q$3)*J159</f>
        <v>1343.2687006523875</v>
      </c>
      <c r="K160" s="247">
        <f t="shared" si="19"/>
        <v>20137.736734635328</v>
      </c>
      <c r="L160" s="247">
        <f t="shared" ref="L160:L177" si="23">(+I159+J159*1)+K148</f>
        <v>456166.81915736216</v>
      </c>
      <c r="M160" s="247">
        <f t="shared" ref="M160:M177" si="24">+B160-L160</f>
        <v>-9766.8191573621589</v>
      </c>
      <c r="N160" s="242">
        <f t="shared" ref="N160:N177" si="25">ABS(M160)/ABS(B160)</f>
        <v>2.1879075173302329E-2</v>
      </c>
    </row>
    <row r="161" spans="1:14" ht="15.75" x14ac:dyDescent="0.25">
      <c r="A161" s="231">
        <v>34366</v>
      </c>
      <c r="B161" s="111">
        <v>421500</v>
      </c>
      <c r="C161" s="246">
        <f t="shared" si="14"/>
        <v>429488.45575849962</v>
      </c>
      <c r="D161" s="247">
        <f t="shared" si="15"/>
        <v>1145.5069513630135</v>
      </c>
      <c r="E161" s="247">
        <f t="shared" si="16"/>
        <v>-14043.178627005647</v>
      </c>
      <c r="F161" s="247">
        <f t="shared" si="20"/>
        <v>411323.99517898145</v>
      </c>
      <c r="G161" s="247">
        <f t="shared" si="21"/>
        <v>10176.004821018549</v>
      </c>
      <c r="H161" s="241">
        <f t="shared" si="22"/>
        <v>2.4142360192214826E-2</v>
      </c>
      <c r="I161" s="246">
        <f t="shared" si="17"/>
        <v>432256.13334108313</v>
      </c>
      <c r="J161" s="247">
        <f t="shared" si="18"/>
        <v>1327.3686854997268</v>
      </c>
      <c r="K161" s="247">
        <f t="shared" si="19"/>
        <v>-10696.973958026409</v>
      </c>
      <c r="L161" s="247">
        <f t="shared" si="23"/>
        <v>421623.34422003262</v>
      </c>
      <c r="M161" s="247">
        <f t="shared" si="24"/>
        <v>-123.34422003262443</v>
      </c>
      <c r="N161" s="242">
        <f t="shared" si="25"/>
        <v>2.9263160150088833E-4</v>
      </c>
    </row>
    <row r="162" spans="1:14" ht="15.75" x14ac:dyDescent="0.25">
      <c r="A162" s="231">
        <v>34394</v>
      </c>
      <c r="B162" s="111">
        <v>504800</v>
      </c>
      <c r="C162" s="246">
        <f t="shared" si="14"/>
        <v>434969.84488274221</v>
      </c>
      <c r="D162" s="247">
        <f t="shared" si="15"/>
        <v>2012.6833859389287</v>
      </c>
      <c r="E162" s="247">
        <f t="shared" si="16"/>
        <v>52631.155831502052</v>
      </c>
      <c r="F162" s="247">
        <f t="shared" si="20"/>
        <v>475894.11884746939</v>
      </c>
      <c r="G162" s="247">
        <f t="shared" si="21"/>
        <v>28905.881152530608</v>
      </c>
      <c r="H162" s="241">
        <f t="shared" si="22"/>
        <v>5.7262046657152552E-2</v>
      </c>
      <c r="I162" s="246">
        <f t="shared" si="17"/>
        <v>438871.90141369618</v>
      </c>
      <c r="J162" s="247">
        <f t="shared" si="18"/>
        <v>3812.0328671084126</v>
      </c>
      <c r="K162" s="247">
        <f t="shared" si="19"/>
        <v>56683.377831270955</v>
      </c>
      <c r="L162" s="247">
        <f t="shared" si="23"/>
        <v>485525.24066291942</v>
      </c>
      <c r="M162" s="247">
        <f t="shared" si="24"/>
        <v>19274.759337080584</v>
      </c>
      <c r="N162" s="242">
        <f t="shared" si="25"/>
        <v>3.8182962236688954E-2</v>
      </c>
    </row>
    <row r="163" spans="1:14" ht="15.75" x14ac:dyDescent="0.25">
      <c r="A163" s="231">
        <v>34425</v>
      </c>
      <c r="B163" s="111">
        <v>492071</v>
      </c>
      <c r="C163" s="246">
        <f t="shared" si="14"/>
        <v>442710.34479953058</v>
      </c>
      <c r="D163" s="247">
        <f t="shared" si="15"/>
        <v>3158.2466921088162</v>
      </c>
      <c r="E163" s="247">
        <f t="shared" si="16"/>
        <v>26640.316294766475</v>
      </c>
      <c r="F163" s="247">
        <f t="shared" si="20"/>
        <v>453885.55646100349</v>
      </c>
      <c r="G163" s="247">
        <f t="shared" si="21"/>
        <v>38185.443538996507</v>
      </c>
      <c r="H163" s="241">
        <f t="shared" si="22"/>
        <v>7.7601491530686642E-2</v>
      </c>
      <c r="I163" s="246">
        <f t="shared" si="17"/>
        <v>450333.28408249363</v>
      </c>
      <c r="J163" s="247">
        <f t="shared" si="18"/>
        <v>7405.9493007208021</v>
      </c>
      <c r="K163" s="247">
        <f t="shared" si="19"/>
        <v>28365.786587338836</v>
      </c>
      <c r="L163" s="247">
        <f t="shared" si="23"/>
        <v>464191.22660921229</v>
      </c>
      <c r="M163" s="247">
        <f t="shared" si="24"/>
        <v>27879.773390787712</v>
      </c>
      <c r="N163" s="242">
        <f t="shared" si="25"/>
        <v>5.6658029818436186E-2</v>
      </c>
    </row>
    <row r="164" spans="1:14" ht="15.75" x14ac:dyDescent="0.25">
      <c r="A164" s="231">
        <v>34455</v>
      </c>
      <c r="B164" s="111">
        <v>421253</v>
      </c>
      <c r="C164" s="246">
        <f t="shared" si="14"/>
        <v>442860.96104370843</v>
      </c>
      <c r="D164" s="247">
        <f t="shared" si="15"/>
        <v>2556.7206025226251</v>
      </c>
      <c r="E164" s="247">
        <f t="shared" si="16"/>
        <v>-9677.6936002489565</v>
      </c>
      <c r="F164" s="247">
        <f t="shared" si="20"/>
        <v>441303.86965287308</v>
      </c>
      <c r="G164" s="247">
        <f t="shared" si="21"/>
        <v>-20050.86965287308</v>
      </c>
      <c r="H164" s="241">
        <f t="shared" si="22"/>
        <v>4.7598164648971236E-2</v>
      </c>
      <c r="I164" s="246">
        <f t="shared" si="17"/>
        <v>448587.65143230592</v>
      </c>
      <c r="J164" s="247">
        <f t="shared" si="18"/>
        <v>3106.2347341757823</v>
      </c>
      <c r="K164" s="247">
        <f t="shared" si="19"/>
        <v>-11336.65025843329</v>
      </c>
      <c r="L164" s="247">
        <f t="shared" si="23"/>
        <v>454607.99585889146</v>
      </c>
      <c r="M164" s="247">
        <f t="shared" si="24"/>
        <v>-33354.99585889146</v>
      </c>
      <c r="N164" s="242">
        <f t="shared" si="25"/>
        <v>7.9180435175278174E-2</v>
      </c>
    </row>
    <row r="165" spans="1:14" ht="15.75" x14ac:dyDescent="0.25">
      <c r="A165" s="231">
        <v>34486</v>
      </c>
      <c r="B165" s="111">
        <v>396682</v>
      </c>
      <c r="C165" s="246">
        <f t="shared" si="14"/>
        <v>446072.56004805979</v>
      </c>
      <c r="D165" s="247">
        <f t="shared" si="15"/>
        <v>2687.696282888372</v>
      </c>
      <c r="E165" s="247">
        <f t="shared" si="16"/>
        <v>-51988.244375313967</v>
      </c>
      <c r="F165" s="247">
        <f t="shared" si="20"/>
        <v>392316.14398780814</v>
      </c>
      <c r="G165" s="247">
        <f t="shared" si="21"/>
        <v>4365.8560121918563</v>
      </c>
      <c r="H165" s="241">
        <f t="shared" si="22"/>
        <v>1.100593425512591E-2</v>
      </c>
      <c r="I165" s="246">
        <f t="shared" si="17"/>
        <v>451635.4536849556</v>
      </c>
      <c r="J165" s="247">
        <f t="shared" si="18"/>
        <v>3078.7812301450158</v>
      </c>
      <c r="K165" s="247">
        <f t="shared" si="19"/>
        <v>-54851.307092917225</v>
      </c>
      <c r="L165" s="247">
        <f t="shared" si="23"/>
        <v>396894.97030281543</v>
      </c>
      <c r="M165" s="247">
        <f t="shared" si="24"/>
        <v>-212.97030281543266</v>
      </c>
      <c r="N165" s="242">
        <f t="shared" si="25"/>
        <v>5.3687916975167179E-4</v>
      </c>
    </row>
    <row r="166" spans="1:14" ht="15.75" x14ac:dyDescent="0.25">
      <c r="A166" s="231">
        <v>34516</v>
      </c>
      <c r="B166" s="111">
        <v>428000</v>
      </c>
      <c r="C166" s="246">
        <f t="shared" si="14"/>
        <v>449760.57956104982</v>
      </c>
      <c r="D166" s="247">
        <f t="shared" si="15"/>
        <v>2887.7609289087027</v>
      </c>
      <c r="E166" s="247">
        <f t="shared" si="16"/>
        <v>-25728.528373786412</v>
      </c>
      <c r="F166" s="247">
        <f t="shared" si="20"/>
        <v>421331.17846598889</v>
      </c>
      <c r="G166" s="247">
        <f t="shared" si="21"/>
        <v>6668.8215340111055</v>
      </c>
      <c r="H166" s="241">
        <f t="shared" si="22"/>
        <v>1.5581358724325013E-2</v>
      </c>
      <c r="I166" s="246">
        <f t="shared" si="17"/>
        <v>455928.70443956531</v>
      </c>
      <c r="J166" s="247">
        <f t="shared" si="18"/>
        <v>3649.3790058058057</v>
      </c>
      <c r="K166" s="247">
        <f t="shared" si="19"/>
        <v>-30051.734641582952</v>
      </c>
      <c r="L166" s="247">
        <f t="shared" si="23"/>
        <v>423573.593049096</v>
      </c>
      <c r="M166" s="247">
        <f t="shared" si="24"/>
        <v>4426.4069509039982</v>
      </c>
      <c r="N166" s="242">
        <f t="shared" si="25"/>
        <v>1.0342072315196257E-2</v>
      </c>
    </row>
    <row r="167" spans="1:14" ht="15.75" x14ac:dyDescent="0.25">
      <c r="A167" s="231">
        <v>34547</v>
      </c>
      <c r="B167" s="111">
        <v>421900</v>
      </c>
      <c r="C167" s="246">
        <f t="shared" si="14"/>
        <v>452310.66113933024</v>
      </c>
      <c r="D167" s="247">
        <f t="shared" si="15"/>
        <v>2820.2250587830481</v>
      </c>
      <c r="E167" s="247">
        <f t="shared" si="16"/>
        <v>-29071.19971517149</v>
      </c>
      <c r="F167" s="247">
        <f t="shared" si="20"/>
        <v>424151.19567085506</v>
      </c>
      <c r="G167" s="247">
        <f t="shared" si="21"/>
        <v>-2251.195670855057</v>
      </c>
      <c r="H167" s="241">
        <f t="shared" si="22"/>
        <v>5.3358513175042832E-3</v>
      </c>
      <c r="I167" s="246">
        <f t="shared" si="17"/>
        <v>458436.0251805131</v>
      </c>
      <c r="J167" s="247">
        <f t="shared" si="18"/>
        <v>3112.8024244459402</v>
      </c>
      <c r="K167" s="247">
        <f t="shared" si="19"/>
        <v>-34539.578056962455</v>
      </c>
      <c r="L167" s="247">
        <f t="shared" si="23"/>
        <v>426062.48785175005</v>
      </c>
      <c r="M167" s="247">
        <f t="shared" si="24"/>
        <v>-4162.4878517500474</v>
      </c>
      <c r="N167" s="242">
        <f t="shared" si="25"/>
        <v>9.8660532158095452E-3</v>
      </c>
    </row>
    <row r="168" spans="1:14" ht="15.75" x14ac:dyDescent="0.25">
      <c r="A168" s="231">
        <v>34578</v>
      </c>
      <c r="B168" s="111">
        <v>465600</v>
      </c>
      <c r="C168" s="246">
        <f t="shared" si="14"/>
        <v>455497.87456046022</v>
      </c>
      <c r="D168" s="247">
        <f t="shared" si="15"/>
        <v>2893.6227312524325</v>
      </c>
      <c r="E168" s="247">
        <f t="shared" si="16"/>
        <v>8646.4049355635016</v>
      </c>
      <c r="F168" s="247">
        <f t="shared" si="20"/>
        <v>463153.41091768694</v>
      </c>
      <c r="G168" s="247">
        <f t="shared" si="21"/>
        <v>2446.5890823130612</v>
      </c>
      <c r="H168" s="241">
        <f t="shared" si="22"/>
        <v>5.2547016372703204E-3</v>
      </c>
      <c r="I168" s="246">
        <f t="shared" si="17"/>
        <v>461391.26530632144</v>
      </c>
      <c r="J168" s="247">
        <f t="shared" si="18"/>
        <v>3038.7744679434963</v>
      </c>
      <c r="K168" s="247">
        <f t="shared" si="19"/>
        <v>4484.171427139876</v>
      </c>
      <c r="L168" s="247">
        <f t="shared" si="23"/>
        <v>466174.27118576498</v>
      </c>
      <c r="M168" s="247">
        <f t="shared" si="24"/>
        <v>-574.27118576498469</v>
      </c>
      <c r="N168" s="242">
        <f t="shared" si="25"/>
        <v>1.2334003130691253E-3</v>
      </c>
    </row>
    <row r="169" spans="1:14" ht="15.75" x14ac:dyDescent="0.25">
      <c r="A169" s="231">
        <v>34608</v>
      </c>
      <c r="B169" s="111">
        <v>525793</v>
      </c>
      <c r="C169" s="246">
        <f t="shared" si="14"/>
        <v>461691.88634515542</v>
      </c>
      <c r="D169" s="247">
        <f t="shared" si="15"/>
        <v>3553.700541940987</v>
      </c>
      <c r="E169" s="247">
        <f t="shared" si="16"/>
        <v>51009.570409521693</v>
      </c>
      <c r="F169" s="247">
        <f t="shared" si="20"/>
        <v>503790.40631038172</v>
      </c>
      <c r="G169" s="247">
        <f t="shared" si="21"/>
        <v>22002.593689618283</v>
      </c>
      <c r="H169" s="241">
        <f t="shared" si="22"/>
        <v>4.1846494132896941E-2</v>
      </c>
      <c r="I169" s="246">
        <f t="shared" si="17"/>
        <v>469613.68736242421</v>
      </c>
      <c r="J169" s="247">
        <f t="shared" si="18"/>
        <v>5474.2228048763036</v>
      </c>
      <c r="K169" s="247">
        <f t="shared" si="19"/>
        <v>47117.709884613134</v>
      </c>
      <c r="L169" s="247">
        <f t="shared" si="23"/>
        <v>506900.03212138708</v>
      </c>
      <c r="M169" s="247">
        <f t="shared" si="24"/>
        <v>18892.967878612923</v>
      </c>
      <c r="N169" s="242">
        <f t="shared" si="25"/>
        <v>3.5932330553303152E-2</v>
      </c>
    </row>
    <row r="170" spans="1:14" ht="15.75" x14ac:dyDescent="0.25">
      <c r="A170" s="231">
        <v>34639</v>
      </c>
      <c r="B170" s="111">
        <v>499855</v>
      </c>
      <c r="C170" s="246">
        <f t="shared" si="14"/>
        <v>464474.86098200193</v>
      </c>
      <c r="D170" s="247">
        <f t="shared" si="15"/>
        <v>3399.5553609220924</v>
      </c>
      <c r="E170" s="247">
        <f t="shared" si="16"/>
        <v>38437.351774872797</v>
      </c>
      <c r="F170" s="247">
        <f t="shared" si="20"/>
        <v>504993.1727006298</v>
      </c>
      <c r="G170" s="247">
        <f t="shared" si="21"/>
        <v>-5138.1727006298024</v>
      </c>
      <c r="H170" s="241">
        <f t="shared" si="22"/>
        <v>1.0279326405917321E-2</v>
      </c>
      <c r="I170" s="246">
        <f t="shared" si="17"/>
        <v>471398.90697341174</v>
      </c>
      <c r="J170" s="247">
        <f t="shared" si="18"/>
        <v>3741.0076237326703</v>
      </c>
      <c r="K170" s="247">
        <f t="shared" si="19"/>
        <v>34904.888190400779</v>
      </c>
      <c r="L170" s="247">
        <f t="shared" si="23"/>
        <v>513300.40068762453</v>
      </c>
      <c r="M170" s="247">
        <f t="shared" si="24"/>
        <v>-13445.400687624526</v>
      </c>
      <c r="N170" s="242">
        <f t="shared" si="25"/>
        <v>2.6898601969820298E-2</v>
      </c>
    </row>
    <row r="171" spans="1:14" ht="15.75" x14ac:dyDescent="0.25">
      <c r="A171" s="231">
        <v>34669</v>
      </c>
      <c r="B171" s="111">
        <v>435287</v>
      </c>
      <c r="C171" s="246">
        <f t="shared" si="14"/>
        <v>469715.10130876838</v>
      </c>
      <c r="D171" s="247">
        <f t="shared" si="15"/>
        <v>3767.6923540909638</v>
      </c>
      <c r="E171" s="247">
        <f t="shared" si="16"/>
        <v>-41729.485006617659</v>
      </c>
      <c r="F171" s="247">
        <f t="shared" si="20"/>
        <v>423015.76689437096</v>
      </c>
      <c r="G171" s="247">
        <f t="shared" si="21"/>
        <v>12271.233105629042</v>
      </c>
      <c r="H171" s="241">
        <f t="shared" si="22"/>
        <v>2.8191131611164686E-2</v>
      </c>
      <c r="I171" s="246">
        <f t="shared" si="17"/>
        <v>476555.52748786809</v>
      </c>
      <c r="J171" s="247">
        <f t="shared" si="18"/>
        <v>4406.1091766100162</v>
      </c>
      <c r="K171" s="247">
        <f t="shared" si="19"/>
        <v>-43743.179062757801</v>
      </c>
      <c r="L171" s="247">
        <f t="shared" si="23"/>
        <v>430127.48087410763</v>
      </c>
      <c r="M171" s="247">
        <f t="shared" si="24"/>
        <v>5159.5191258923733</v>
      </c>
      <c r="N171" s="242">
        <f t="shared" si="25"/>
        <v>1.1853143158174661E-2</v>
      </c>
    </row>
    <row r="172" spans="1:14" ht="15.75" x14ac:dyDescent="0.25">
      <c r="A172" s="231">
        <v>34700</v>
      </c>
      <c r="B172" s="111">
        <v>479499</v>
      </c>
      <c r="C172" s="246">
        <f t="shared" si="14"/>
        <v>471642.65291917627</v>
      </c>
      <c r="D172" s="247">
        <f t="shared" si="15"/>
        <v>3399.6642053543483</v>
      </c>
      <c r="E172" s="247">
        <f t="shared" si="16"/>
        <v>15155.572030766651</v>
      </c>
      <c r="F172" s="247">
        <f t="shared" si="20"/>
        <v>491766.60495788726</v>
      </c>
      <c r="G172" s="247">
        <f t="shared" si="21"/>
        <v>-12267.604957887263</v>
      </c>
      <c r="H172" s="241">
        <f t="shared" si="22"/>
        <v>2.5584213852139968E-2</v>
      </c>
      <c r="I172" s="246">
        <f t="shared" si="17"/>
        <v>475035.16051774175</v>
      </c>
      <c r="J172" s="247">
        <f>$Q$3*(I172-I171)+(1-$Q$3)*J171</f>
        <v>1621.6555211549362</v>
      </c>
      <c r="K172" s="247">
        <f t="shared" si="19"/>
        <v>14823.990640933569</v>
      </c>
      <c r="L172" s="247">
        <f t="shared" si="23"/>
        <v>501099.37339911342</v>
      </c>
      <c r="M172" s="247">
        <f t="shared" si="24"/>
        <v>-21600.373399113421</v>
      </c>
      <c r="N172" s="242">
        <f t="shared" si="25"/>
        <v>4.5047796552471271E-2</v>
      </c>
    </row>
    <row r="173" spans="1:14" ht="15.75" x14ac:dyDescent="0.25">
      <c r="A173" s="231">
        <v>34731</v>
      </c>
      <c r="B173" s="111">
        <v>473027</v>
      </c>
      <c r="C173" s="246">
        <f t="shared" si="14"/>
        <v>476846.49634990189</v>
      </c>
      <c r="D173" s="247">
        <f t="shared" si="15"/>
        <v>3760.5000504286036</v>
      </c>
      <c r="E173" s="247">
        <f t="shared" si="16"/>
        <v>-10976.07394387452</v>
      </c>
      <c r="F173" s="247">
        <f t="shared" si="20"/>
        <v>460999.13849752495</v>
      </c>
      <c r="G173" s="247">
        <f t="shared" si="21"/>
        <v>12027.861502475047</v>
      </c>
      <c r="H173" s="241">
        <f t="shared" si="22"/>
        <v>2.5427431208948002E-2</v>
      </c>
      <c r="I173" s="246">
        <f t="shared" si="17"/>
        <v>478595.82616890949</v>
      </c>
      <c r="J173" s="247">
        <f t="shared" si="18"/>
        <v>2532.6663327738779</v>
      </c>
      <c r="K173" s="247">
        <f t="shared" si="19"/>
        <v>-8958.4353646199306</v>
      </c>
      <c r="L173" s="247">
        <f t="shared" si="23"/>
        <v>465959.84208087029</v>
      </c>
      <c r="M173" s="247">
        <f t="shared" si="24"/>
        <v>7067.157919129706</v>
      </c>
      <c r="N173" s="242">
        <f t="shared" si="25"/>
        <v>1.4940284421670868E-2</v>
      </c>
    </row>
    <row r="174" spans="1:14" ht="15.75" x14ac:dyDescent="0.25">
      <c r="A174" s="231">
        <v>34759</v>
      </c>
      <c r="B174" s="111">
        <v>554410</v>
      </c>
      <c r="C174" s="246">
        <f t="shared" si="14"/>
        <v>483782.77356555557</v>
      </c>
      <c r="D174" s="247">
        <f t="shared" si="15"/>
        <v>4395.6554834736198</v>
      </c>
      <c r="E174" s="247">
        <f t="shared" si="16"/>
        <v>58029.977012384756</v>
      </c>
      <c r="F174" s="247">
        <f t="shared" si="20"/>
        <v>533238.1522318325</v>
      </c>
      <c r="G174" s="247">
        <f t="shared" si="21"/>
        <v>21171.847768167499</v>
      </c>
      <c r="H174" s="241">
        <f t="shared" si="22"/>
        <v>3.8188069782593204E-2</v>
      </c>
      <c r="I174" s="246">
        <f t="shared" si="17"/>
        <v>485682.50727423443</v>
      </c>
      <c r="J174" s="247">
        <f t="shared" si="18"/>
        <v>4672.2924388216034</v>
      </c>
      <c r="K174" s="247">
        <f t="shared" si="19"/>
        <v>60766.559406485751</v>
      </c>
      <c r="L174" s="247">
        <f t="shared" si="23"/>
        <v>537811.87033295434</v>
      </c>
      <c r="M174" s="247">
        <f t="shared" si="24"/>
        <v>16598.129667045665</v>
      </c>
      <c r="N174" s="242">
        <f t="shared" si="25"/>
        <v>2.9938366312017576E-2</v>
      </c>
    </row>
    <row r="175" spans="1:14" ht="15.75" x14ac:dyDescent="0.25">
      <c r="A175" s="231">
        <v>34790</v>
      </c>
      <c r="B175" s="111">
        <v>489574</v>
      </c>
      <c r="C175" s="246">
        <f t="shared" si="14"/>
        <v>484391.7172474598</v>
      </c>
      <c r="D175" s="247">
        <f t="shared" si="15"/>
        <v>3638.3131231597422</v>
      </c>
      <c r="E175" s="247">
        <f t="shared" si="16"/>
        <v>20202.90623209859</v>
      </c>
      <c r="F175" s="247">
        <f t="shared" si="20"/>
        <v>514818.74534379569</v>
      </c>
      <c r="G175" s="247">
        <f t="shared" si="21"/>
        <v>-25244.745343795686</v>
      </c>
      <c r="H175" s="241">
        <f t="shared" si="22"/>
        <v>5.1564718191316708E-2</v>
      </c>
      <c r="I175" s="246">
        <f t="shared" si="17"/>
        <v>482357.87552677444</v>
      </c>
      <c r="J175" s="247">
        <f>$Q$3*(I175-I174)+(1-$Q$3)*J174</f>
        <v>915.07411353548173</v>
      </c>
      <c r="K175" s="247">
        <f t="shared" si="19"/>
        <v>21195.65317173682</v>
      </c>
      <c r="L175" s="247">
        <f t="shared" si="23"/>
        <v>518720.58630039485</v>
      </c>
      <c r="M175" s="247">
        <f t="shared" si="24"/>
        <v>-29146.586300394847</v>
      </c>
      <c r="N175" s="242">
        <f t="shared" si="25"/>
        <v>5.9534587826140371E-2</v>
      </c>
    </row>
    <row r="176" spans="1:14" ht="15.75" x14ac:dyDescent="0.25">
      <c r="A176" s="231">
        <v>34820</v>
      </c>
      <c r="B176" s="111">
        <v>462157</v>
      </c>
      <c r="C176" s="246">
        <f t="shared" si="14"/>
        <v>485600.72985506395</v>
      </c>
      <c r="D176" s="247">
        <f t="shared" si="15"/>
        <v>3152.4530200486238</v>
      </c>
      <c r="E176" s="247">
        <f t="shared" si="16"/>
        <v>-13807.504476693455</v>
      </c>
      <c r="F176" s="247">
        <f t="shared" si="20"/>
        <v>478352.3367703706</v>
      </c>
      <c r="G176" s="247">
        <f t="shared" si="21"/>
        <v>-16195.336770370603</v>
      </c>
      <c r="H176" s="241">
        <f t="shared" si="22"/>
        <v>3.5042932965140855E-2</v>
      </c>
      <c r="I176" s="246">
        <f t="shared" si="17"/>
        <v>480589.81155525881</v>
      </c>
      <c r="J176" s="247">
        <f t="shared" si="18"/>
        <v>-345.55251585296855</v>
      </c>
      <c r="K176" s="247">
        <f t="shared" si="19"/>
        <v>-13742.382461734906</v>
      </c>
      <c r="L176" s="247">
        <f t="shared" si="23"/>
        <v>471936.2993818766</v>
      </c>
      <c r="M176" s="247">
        <f t="shared" si="24"/>
        <v>-9779.2993818765972</v>
      </c>
      <c r="N176" s="242">
        <f t="shared" si="25"/>
        <v>2.1160123901350834E-2</v>
      </c>
    </row>
    <row r="177" spans="1:15" ht="15.75" x14ac:dyDescent="0.25">
      <c r="A177" s="231">
        <v>34851</v>
      </c>
      <c r="B177" s="111">
        <v>420331</v>
      </c>
      <c r="C177" s="248">
        <f t="shared" si="14"/>
        <v>486288.09210014273</v>
      </c>
      <c r="D177" s="249">
        <f t="shared" si="15"/>
        <v>2659.4348650546553</v>
      </c>
      <c r="E177" s="249">
        <f t="shared" si="16"/>
        <v>-56178.898692762596</v>
      </c>
      <c r="F177" s="249">
        <f t="shared" si="20"/>
        <v>436764.93849979859</v>
      </c>
      <c r="G177" s="249">
        <f t="shared" si="21"/>
        <v>-16433.938499798591</v>
      </c>
      <c r="H177" s="243">
        <f t="shared" si="22"/>
        <v>3.9097612357400696E-2</v>
      </c>
      <c r="I177" s="248">
        <f t="shared" si="17"/>
        <v>478855.41557302285</v>
      </c>
      <c r="J177" s="249">
        <f t="shared" si="18"/>
        <v>-998.07691164499977</v>
      </c>
      <c r="K177" s="249">
        <f t="shared" si="19"/>
        <v>-56096.559982076236</v>
      </c>
      <c r="L177" s="249">
        <f t="shared" si="23"/>
        <v>425392.95194648864</v>
      </c>
      <c r="M177" s="249">
        <f t="shared" si="24"/>
        <v>-5061.9519464886398</v>
      </c>
      <c r="N177" s="243">
        <f t="shared" si="25"/>
        <v>1.2042775685087799E-2</v>
      </c>
    </row>
    <row r="178" spans="1:15" ht="15.75" x14ac:dyDescent="0.25">
      <c r="A178" s="231">
        <v>34881</v>
      </c>
      <c r="L178" s="253">
        <f>$I$177+$J$177*O178+K166</f>
        <v>447805.6040197949</v>
      </c>
      <c r="O178" s="108">
        <v>1</v>
      </c>
    </row>
    <row r="179" spans="1:15" ht="15.75" x14ac:dyDescent="0.25">
      <c r="A179" s="231">
        <v>34912</v>
      </c>
      <c r="L179" s="253">
        <f t="shared" ref="L179:L189" si="26">$I$177+$J$177*O179+K167</f>
        <v>442319.68369277037</v>
      </c>
      <c r="O179" s="108">
        <f>O178+1</f>
        <v>2</v>
      </c>
    </row>
    <row r="180" spans="1:15" ht="15.75" x14ac:dyDescent="0.25">
      <c r="A180" s="231">
        <v>34943</v>
      </c>
      <c r="L180" s="253">
        <f t="shared" si="26"/>
        <v>480345.35626522778</v>
      </c>
      <c r="O180" s="108">
        <f t="shared" ref="O180:O189" si="27">O179+1</f>
        <v>3</v>
      </c>
    </row>
    <row r="181" spans="1:15" ht="15.75" x14ac:dyDescent="0.25">
      <c r="A181" s="231">
        <v>34973</v>
      </c>
      <c r="L181" s="253">
        <f t="shared" si="26"/>
        <v>521980.81781105598</v>
      </c>
      <c r="O181" s="108">
        <f t="shared" si="27"/>
        <v>4</v>
      </c>
    </row>
    <row r="182" spans="1:15" ht="15.75" x14ac:dyDescent="0.25">
      <c r="A182" s="231">
        <v>35004</v>
      </c>
      <c r="L182" s="253">
        <f t="shared" si="26"/>
        <v>508769.91920519865</v>
      </c>
      <c r="O182" s="108">
        <f t="shared" si="27"/>
        <v>5</v>
      </c>
    </row>
    <row r="183" spans="1:15" ht="15.75" x14ac:dyDescent="0.25">
      <c r="A183" s="231">
        <v>35034</v>
      </c>
      <c r="L183" s="253">
        <f t="shared" si="26"/>
        <v>429123.77504039503</v>
      </c>
      <c r="O183" s="108">
        <f t="shared" si="27"/>
        <v>6</v>
      </c>
    </row>
    <row r="184" spans="1:15" ht="15.75" x14ac:dyDescent="0.25">
      <c r="A184" s="231">
        <v>35065</v>
      </c>
      <c r="L184" s="253">
        <f t="shared" si="26"/>
        <v>486692.86783244141</v>
      </c>
      <c r="O184" s="108">
        <f t="shared" si="27"/>
        <v>7</v>
      </c>
    </row>
    <row r="185" spans="1:15" ht="15.75" x14ac:dyDescent="0.25">
      <c r="A185" s="231">
        <v>35096</v>
      </c>
      <c r="L185" s="253">
        <f t="shared" si="26"/>
        <v>461912.36491524288</v>
      </c>
      <c r="O185" s="108">
        <f t="shared" si="27"/>
        <v>8</v>
      </c>
    </row>
    <row r="186" spans="1:15" ht="15.75" x14ac:dyDescent="0.25">
      <c r="A186" s="231">
        <v>35125</v>
      </c>
      <c r="L186" s="253">
        <f t="shared" si="26"/>
        <v>530639.28277470358</v>
      </c>
      <c r="O186" s="108">
        <f t="shared" si="27"/>
        <v>9</v>
      </c>
    </row>
    <row r="187" spans="1:15" ht="15.75" x14ac:dyDescent="0.25">
      <c r="A187" s="231">
        <v>35156</v>
      </c>
      <c r="L187" s="253">
        <f t="shared" si="26"/>
        <v>490070.29962830967</v>
      </c>
      <c r="O187" s="108">
        <f t="shared" si="27"/>
        <v>10</v>
      </c>
    </row>
    <row r="188" spans="1:15" ht="15.75" x14ac:dyDescent="0.25">
      <c r="A188" s="231">
        <v>35186</v>
      </c>
      <c r="L188" s="253">
        <f t="shared" si="26"/>
        <v>454134.18708319293</v>
      </c>
      <c r="O188" s="108">
        <f t="shared" si="27"/>
        <v>11</v>
      </c>
    </row>
    <row r="189" spans="1:15" ht="15.75" x14ac:dyDescent="0.25">
      <c r="A189" s="231">
        <v>35217</v>
      </c>
      <c r="L189" s="253">
        <f t="shared" si="26"/>
        <v>410781.93265120662</v>
      </c>
      <c r="O189" s="108">
        <f t="shared" si="27"/>
        <v>12</v>
      </c>
    </row>
  </sheetData>
  <mergeCells count="2">
    <mergeCell ref="C2:H2"/>
    <mergeCell ref="I2:N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CC968-F720-4D2B-BFD3-D00A9E20A0D2}">
  <dimension ref="A1:S54"/>
  <sheetViews>
    <sheetView topLeftCell="A16" workbookViewId="0">
      <selection activeCell="L12" sqref="L12"/>
    </sheetView>
  </sheetViews>
  <sheetFormatPr defaultRowHeight="15.75" x14ac:dyDescent="0.25"/>
  <cols>
    <col min="1" max="1" width="27.5703125" bestFit="1" customWidth="1"/>
    <col min="2" max="2" width="20.7109375" bestFit="1" customWidth="1"/>
    <col min="3" max="3" width="15.42578125" bestFit="1" customWidth="1"/>
    <col min="4" max="4" width="17.7109375" bestFit="1" customWidth="1"/>
    <col min="5" max="5" width="18.5703125" bestFit="1" customWidth="1"/>
    <col min="6" max="6" width="11.5703125" bestFit="1" customWidth="1"/>
    <col min="7" max="7" width="5.42578125" customWidth="1"/>
    <col min="8" max="8" width="18.5703125" style="108" bestFit="1" customWidth="1"/>
    <col min="9" max="9" width="20.28515625" style="108" bestFit="1" customWidth="1"/>
    <col min="10" max="10" width="17.28515625" style="108" bestFit="1" customWidth="1"/>
    <col min="11" max="12" width="18.140625" style="108" bestFit="1" customWidth="1"/>
    <col min="13" max="13" width="20.28515625" style="108" customWidth="1"/>
  </cols>
  <sheetData>
    <row r="1" spans="1:13" ht="16.5" thickBot="1" x14ac:dyDescent="0.3">
      <c r="A1" s="260" t="s">
        <v>270</v>
      </c>
      <c r="B1" s="261" t="s">
        <v>271</v>
      </c>
      <c r="C1" s="261" t="s">
        <v>275</v>
      </c>
      <c r="D1" s="261" t="s">
        <v>272</v>
      </c>
      <c r="E1" s="261" t="s">
        <v>273</v>
      </c>
      <c r="F1" s="262" t="s">
        <v>274</v>
      </c>
    </row>
    <row r="2" spans="1:13" x14ac:dyDescent="0.25">
      <c r="A2" s="255" t="s">
        <v>276</v>
      </c>
      <c r="B2" s="254">
        <v>13126527</v>
      </c>
      <c r="C2" s="254">
        <v>240</v>
      </c>
      <c r="D2" s="254">
        <v>31109081</v>
      </c>
      <c r="E2" s="254">
        <v>6288293</v>
      </c>
      <c r="F2" s="256">
        <v>4775267</v>
      </c>
      <c r="H2" s="112"/>
      <c r="I2" s="112" t="s">
        <v>271</v>
      </c>
      <c r="J2" s="112" t="s">
        <v>275</v>
      </c>
      <c r="K2" s="112" t="s">
        <v>272</v>
      </c>
      <c r="L2" s="112" t="s">
        <v>273</v>
      </c>
      <c r="M2" s="112" t="s">
        <v>274</v>
      </c>
    </row>
    <row r="3" spans="1:13" x14ac:dyDescent="0.25">
      <c r="A3" s="255" t="s">
        <v>277</v>
      </c>
      <c r="B3" s="254">
        <v>14158000</v>
      </c>
      <c r="C3" s="254">
        <v>381</v>
      </c>
      <c r="D3" s="254">
        <v>33853000</v>
      </c>
      <c r="E3" s="254">
        <v>11092000</v>
      </c>
      <c r="F3" s="256">
        <v>3776000</v>
      </c>
      <c r="H3" s="113" t="s">
        <v>271</v>
      </c>
      <c r="I3" s="113">
        <v>1</v>
      </c>
      <c r="J3" s="113"/>
      <c r="K3" s="113"/>
      <c r="L3" s="113"/>
      <c r="M3" s="113"/>
    </row>
    <row r="4" spans="1:13" x14ac:dyDescent="0.25">
      <c r="A4" s="255" t="s">
        <v>278</v>
      </c>
      <c r="B4" s="254">
        <v>31034000</v>
      </c>
      <c r="C4" s="254">
        <v>1167</v>
      </c>
      <c r="D4" s="254">
        <v>72820000</v>
      </c>
      <c r="E4" s="254">
        <v>49710000</v>
      </c>
      <c r="F4" s="256">
        <v>12568000</v>
      </c>
      <c r="H4" s="113" t="s">
        <v>275</v>
      </c>
      <c r="I4" s="116">
        <v>1.0645092189089824E-2</v>
      </c>
      <c r="J4" s="113">
        <v>1</v>
      </c>
      <c r="K4" s="113"/>
      <c r="L4" s="113"/>
      <c r="M4" s="113"/>
    </row>
    <row r="5" spans="1:13" x14ac:dyDescent="0.25">
      <c r="A5" s="255" t="s">
        <v>279</v>
      </c>
      <c r="B5" s="254">
        <v>2700000</v>
      </c>
      <c r="C5" s="254">
        <v>2109</v>
      </c>
      <c r="D5" s="254">
        <v>102400000</v>
      </c>
      <c r="E5" s="254">
        <v>76200000</v>
      </c>
      <c r="F5" s="256">
        <v>900</v>
      </c>
      <c r="H5" s="113" t="s">
        <v>272</v>
      </c>
      <c r="I5" s="116">
        <v>0.39739403284179409</v>
      </c>
      <c r="J5" s="116">
        <v>0.61434275140393291</v>
      </c>
      <c r="K5" s="113">
        <v>1</v>
      </c>
      <c r="L5" s="113"/>
      <c r="M5" s="113"/>
    </row>
    <row r="6" spans="1:13" x14ac:dyDescent="0.25">
      <c r="A6" s="255" t="s">
        <v>280</v>
      </c>
      <c r="B6" s="254">
        <v>491744</v>
      </c>
      <c r="C6" s="254">
        <v>470</v>
      </c>
      <c r="D6" s="254">
        <v>37953332</v>
      </c>
      <c r="E6" s="254">
        <v>32050218</v>
      </c>
      <c r="F6" s="256">
        <v>1113681</v>
      </c>
      <c r="H6" s="113" t="s">
        <v>273</v>
      </c>
      <c r="I6" s="116">
        <v>0.23164648009175545</v>
      </c>
      <c r="J6" s="116">
        <v>0.90204567936437352</v>
      </c>
      <c r="K6" s="116">
        <v>0.67707324790312529</v>
      </c>
      <c r="L6" s="113">
        <v>1</v>
      </c>
      <c r="M6" s="113"/>
    </row>
    <row r="7" spans="1:13" ht="16.5" thickBot="1" x14ac:dyDescent="0.3">
      <c r="A7" s="255" t="s">
        <v>281</v>
      </c>
      <c r="B7" s="254">
        <v>5717469</v>
      </c>
      <c r="C7" s="254">
        <v>190</v>
      </c>
      <c r="D7" s="254">
        <v>72322975</v>
      </c>
      <c r="E7" s="254">
        <v>3720143</v>
      </c>
      <c r="F7" s="256">
        <v>2275235</v>
      </c>
      <c r="H7" s="114" t="s">
        <v>274</v>
      </c>
      <c r="I7" s="120">
        <v>0.77258133425170794</v>
      </c>
      <c r="J7" s="120">
        <v>0.24960797241003524</v>
      </c>
      <c r="K7" s="120">
        <v>0.41806481739237239</v>
      </c>
      <c r="L7" s="120">
        <v>0.31946499796427552</v>
      </c>
      <c r="M7" s="114">
        <v>1</v>
      </c>
    </row>
    <row r="8" spans="1:13" x14ac:dyDescent="0.25">
      <c r="A8" s="255" t="s">
        <v>282</v>
      </c>
      <c r="B8" s="254">
        <v>10194810</v>
      </c>
      <c r="C8" s="254">
        <v>451</v>
      </c>
      <c r="D8" s="254">
        <v>66691002</v>
      </c>
      <c r="E8" s="254">
        <v>30399798</v>
      </c>
      <c r="F8" s="256">
        <v>4636581</v>
      </c>
    </row>
    <row r="9" spans="1:13" x14ac:dyDescent="0.25">
      <c r="A9" s="255" t="s">
        <v>283</v>
      </c>
      <c r="B9" s="254">
        <v>1982053</v>
      </c>
      <c r="C9" s="254">
        <v>102</v>
      </c>
      <c r="D9" s="254">
        <v>4995997</v>
      </c>
      <c r="E9" s="254">
        <v>3837379</v>
      </c>
      <c r="F9" s="256">
        <v>845882</v>
      </c>
    </row>
    <row r="10" spans="1:13" x14ac:dyDescent="0.25">
      <c r="A10" s="255" t="s">
        <v>284</v>
      </c>
      <c r="B10" s="254">
        <v>2434436</v>
      </c>
      <c r="C10" s="254">
        <v>787</v>
      </c>
      <c r="D10" s="254">
        <v>12219625</v>
      </c>
      <c r="E10" s="254">
        <v>39537677</v>
      </c>
      <c r="F10" s="256">
        <v>750195</v>
      </c>
      <c r="H10" s="127" t="s">
        <v>502</v>
      </c>
    </row>
    <row r="11" spans="1:13" ht="16.5" thickBot="1" x14ac:dyDescent="0.3">
      <c r="A11" s="255" t="s">
        <v>285</v>
      </c>
      <c r="B11" s="254">
        <v>15766761</v>
      </c>
      <c r="C11" s="254">
        <v>679</v>
      </c>
      <c r="D11" s="254">
        <v>36247452</v>
      </c>
      <c r="E11" s="254">
        <v>32677576</v>
      </c>
      <c r="F11" s="256">
        <v>218981</v>
      </c>
    </row>
    <row r="12" spans="1:13" x14ac:dyDescent="0.25">
      <c r="A12" s="255" t="s">
        <v>286</v>
      </c>
      <c r="B12" s="254">
        <v>6522032</v>
      </c>
      <c r="C12" s="254">
        <v>730</v>
      </c>
      <c r="D12" s="254">
        <v>20892706</v>
      </c>
      <c r="E12" s="254">
        <v>45386126</v>
      </c>
      <c r="F12" s="256">
        <v>53327</v>
      </c>
      <c r="H12" s="263" t="s">
        <v>484</v>
      </c>
      <c r="I12" s="263"/>
    </row>
    <row r="13" spans="1:13" x14ac:dyDescent="0.25">
      <c r="A13" s="255" t="s">
        <v>287</v>
      </c>
      <c r="B13" s="254">
        <v>-13940842</v>
      </c>
      <c r="C13" s="254">
        <v>2469</v>
      </c>
      <c r="D13" s="254">
        <v>34729080</v>
      </c>
      <c r="E13" s="254">
        <v>54346613</v>
      </c>
      <c r="F13" s="256">
        <v>2041499</v>
      </c>
      <c r="H13" s="113" t="s">
        <v>485</v>
      </c>
      <c r="I13" s="115">
        <v>0.61239264672391081</v>
      </c>
    </row>
    <row r="14" spans="1:13" x14ac:dyDescent="0.25">
      <c r="A14" s="255" t="s">
        <v>288</v>
      </c>
      <c r="B14" s="254">
        <v>1058102</v>
      </c>
      <c r="C14" s="254">
        <v>1336</v>
      </c>
      <c r="D14" s="254">
        <v>117043912</v>
      </c>
      <c r="E14" s="254">
        <v>41024612</v>
      </c>
      <c r="F14" s="256">
        <v>300283</v>
      </c>
      <c r="H14" s="113" t="s">
        <v>486</v>
      </c>
      <c r="I14" s="115">
        <v>0.37502475376151667</v>
      </c>
    </row>
    <row r="15" spans="1:13" x14ac:dyDescent="0.25">
      <c r="A15" s="255" t="s">
        <v>289</v>
      </c>
      <c r="B15" s="254">
        <v>3767532</v>
      </c>
      <c r="C15" s="254">
        <v>173</v>
      </c>
      <c r="D15" s="254">
        <v>65266995</v>
      </c>
      <c r="E15" s="254">
        <v>10010223</v>
      </c>
      <c r="F15" s="256">
        <v>791944</v>
      </c>
      <c r="H15" s="113" t="s">
        <v>487</v>
      </c>
      <c r="I15" s="115">
        <v>0.32294348324164307</v>
      </c>
    </row>
    <row r="16" spans="1:13" x14ac:dyDescent="0.25">
      <c r="A16" s="255" t="s">
        <v>290</v>
      </c>
      <c r="B16" s="254">
        <v>2316650</v>
      </c>
      <c r="C16" s="254">
        <v>100</v>
      </c>
      <c r="D16" s="254">
        <v>10729248</v>
      </c>
      <c r="E16" s="254">
        <v>8625389</v>
      </c>
      <c r="F16" s="256">
        <v>2389581</v>
      </c>
      <c r="H16" s="113" t="s">
        <v>350</v>
      </c>
      <c r="I16" s="115">
        <v>5480977.8531999085</v>
      </c>
    </row>
    <row r="17" spans="1:13" ht="16.5" thickBot="1" x14ac:dyDescent="0.3">
      <c r="A17" s="255" t="s">
        <v>291</v>
      </c>
      <c r="B17" s="254">
        <v>177766</v>
      </c>
      <c r="C17" s="254">
        <v>27</v>
      </c>
      <c r="D17" s="254">
        <v>2605748</v>
      </c>
      <c r="E17" s="254">
        <v>931714</v>
      </c>
      <c r="F17" s="256">
        <v>55084</v>
      </c>
      <c r="H17" s="114" t="s">
        <v>488</v>
      </c>
      <c r="I17" s="114">
        <v>40</v>
      </c>
    </row>
    <row r="18" spans="1:13" x14ac:dyDescent="0.25">
      <c r="A18" s="255" t="s">
        <v>292</v>
      </c>
      <c r="B18" s="254">
        <v>3501145</v>
      </c>
      <c r="C18" s="254">
        <v>467</v>
      </c>
      <c r="D18" s="254">
        <v>13330479</v>
      </c>
      <c r="E18" s="254">
        <v>20445178</v>
      </c>
      <c r="F18" s="256">
        <v>657885</v>
      </c>
    </row>
    <row r="19" spans="1:13" ht="16.5" thickBot="1" x14ac:dyDescent="0.3">
      <c r="A19" s="255" t="s">
        <v>293</v>
      </c>
      <c r="B19" s="254">
        <v>326231</v>
      </c>
      <c r="C19" s="254">
        <v>21</v>
      </c>
      <c r="D19" s="254">
        <v>3002953</v>
      </c>
      <c r="E19" s="254">
        <v>1216972</v>
      </c>
      <c r="F19" s="256">
        <v>172786</v>
      </c>
      <c r="H19" s="108" t="s">
        <v>489</v>
      </c>
    </row>
    <row r="20" spans="1:13" x14ac:dyDescent="0.25">
      <c r="A20" s="255" t="s">
        <v>294</v>
      </c>
      <c r="B20" s="254">
        <v>236056</v>
      </c>
      <c r="C20" s="254">
        <v>506</v>
      </c>
      <c r="D20" s="254">
        <v>7905052</v>
      </c>
      <c r="E20" s="254">
        <v>16430316</v>
      </c>
      <c r="F20" s="256">
        <v>599629</v>
      </c>
      <c r="H20" s="112"/>
      <c r="I20" s="112" t="s">
        <v>494</v>
      </c>
      <c r="J20" s="112" t="s">
        <v>495</v>
      </c>
      <c r="K20" s="112" t="s">
        <v>496</v>
      </c>
      <c r="L20" s="112" t="s">
        <v>497</v>
      </c>
      <c r="M20" s="112" t="s">
        <v>498</v>
      </c>
    </row>
    <row r="21" spans="1:13" x14ac:dyDescent="0.25">
      <c r="A21" s="255" t="s">
        <v>295</v>
      </c>
      <c r="B21" s="254">
        <v>399213</v>
      </c>
      <c r="C21" s="254">
        <v>135</v>
      </c>
      <c r="D21" s="254">
        <v>2838682</v>
      </c>
      <c r="E21" s="254">
        <v>6439621</v>
      </c>
      <c r="F21" s="256">
        <v>213346</v>
      </c>
      <c r="H21" s="113" t="s">
        <v>490</v>
      </c>
      <c r="I21" s="113">
        <v>3</v>
      </c>
      <c r="J21" s="113">
        <v>648956689426540.13</v>
      </c>
      <c r="K21" s="113">
        <v>216318896475513.38</v>
      </c>
      <c r="L21" s="115">
        <v>7.2007604656728095</v>
      </c>
      <c r="M21" s="115">
        <v>6.599208120016953E-4</v>
      </c>
    </row>
    <row r="22" spans="1:13" x14ac:dyDescent="0.25">
      <c r="A22" s="255" t="s">
        <v>296</v>
      </c>
      <c r="B22" s="254">
        <v>-1134198</v>
      </c>
      <c r="C22" s="254">
        <v>228</v>
      </c>
      <c r="D22" s="254">
        <v>-1257372</v>
      </c>
      <c r="E22" s="254">
        <v>7639203</v>
      </c>
      <c r="F22" s="256">
        <v>565021</v>
      </c>
      <c r="H22" s="113" t="s">
        <v>491</v>
      </c>
      <c r="I22" s="113">
        <v>36</v>
      </c>
      <c r="J22" s="113">
        <v>1081480256181643.6</v>
      </c>
      <c r="K22" s="113">
        <v>30041118227267.879</v>
      </c>
      <c r="L22" s="113"/>
      <c r="M22" s="113"/>
    </row>
    <row r="23" spans="1:13" ht="16.5" thickBot="1" x14ac:dyDescent="0.3">
      <c r="A23" s="255" t="s">
        <v>297</v>
      </c>
      <c r="B23" s="254">
        <v>187954</v>
      </c>
      <c r="C23" s="254">
        <v>18</v>
      </c>
      <c r="D23" s="254">
        <v>200</v>
      </c>
      <c r="E23" s="254">
        <v>727</v>
      </c>
      <c r="F23" s="256">
        <v>97515</v>
      </c>
      <c r="H23" s="114" t="s">
        <v>492</v>
      </c>
      <c r="I23" s="114">
        <v>39</v>
      </c>
      <c r="J23" s="114">
        <v>1730436945608183.8</v>
      </c>
      <c r="K23" s="114"/>
      <c r="L23" s="114"/>
      <c r="M23" s="113"/>
    </row>
    <row r="24" spans="1:13" ht="16.5" thickBot="1" x14ac:dyDescent="0.3">
      <c r="A24" s="255" t="s">
        <v>298</v>
      </c>
      <c r="B24" s="254">
        <v>819488</v>
      </c>
      <c r="C24" s="254">
        <v>542</v>
      </c>
      <c r="D24" s="254">
        <v>12197021</v>
      </c>
      <c r="E24" s="254">
        <v>9324458</v>
      </c>
      <c r="F24" s="256">
        <v>130427</v>
      </c>
      <c r="M24" s="107"/>
    </row>
    <row r="25" spans="1:13" x14ac:dyDescent="0.25">
      <c r="A25" s="255" t="s">
        <v>299</v>
      </c>
      <c r="B25" s="254">
        <v>5669</v>
      </c>
      <c r="C25" s="254">
        <v>82</v>
      </c>
      <c r="D25" s="254">
        <v>8457336</v>
      </c>
      <c r="E25" s="254">
        <v>2598814</v>
      </c>
      <c r="F25" s="256">
        <v>18363</v>
      </c>
      <c r="H25" s="112"/>
      <c r="I25" s="112" t="s">
        <v>499</v>
      </c>
      <c r="J25" s="112" t="s">
        <v>350</v>
      </c>
      <c r="K25" s="112" t="s">
        <v>500</v>
      </c>
      <c r="L25" s="112" t="s">
        <v>501</v>
      </c>
      <c r="M25" s="264"/>
    </row>
    <row r="26" spans="1:13" x14ac:dyDescent="0.25">
      <c r="A26" s="255" t="s">
        <v>300</v>
      </c>
      <c r="B26" s="254">
        <v>126702</v>
      </c>
      <c r="C26" s="254">
        <v>318</v>
      </c>
      <c r="D26" s="254">
        <v>21444433</v>
      </c>
      <c r="E26" s="254">
        <v>12820412</v>
      </c>
      <c r="F26" s="256">
        <v>37841</v>
      </c>
      <c r="H26" s="113" t="s">
        <v>493</v>
      </c>
      <c r="I26" s="115">
        <v>905688.66098487657</v>
      </c>
      <c r="J26" s="115">
        <v>1155136.8822650001</v>
      </c>
      <c r="K26" s="115">
        <v>0.78405310651062943</v>
      </c>
      <c r="L26" s="115">
        <v>0.43813761726582567</v>
      </c>
      <c r="M26" s="115"/>
    </row>
    <row r="27" spans="1:13" x14ac:dyDescent="0.25">
      <c r="A27" s="255" t="s">
        <v>301</v>
      </c>
      <c r="B27" s="254">
        <v>282629</v>
      </c>
      <c r="C27" s="254">
        <v>30</v>
      </c>
      <c r="D27" s="254">
        <v>2722496</v>
      </c>
      <c r="E27" s="254">
        <v>396198</v>
      </c>
      <c r="F27" s="256">
        <v>47979</v>
      </c>
      <c r="H27" s="113" t="s">
        <v>275</v>
      </c>
      <c r="I27" s="115">
        <v>-13348.085395686829</v>
      </c>
      <c r="J27" s="115">
        <v>3797.2383125399024</v>
      </c>
      <c r="K27" s="115">
        <v>-3.5152087641185052</v>
      </c>
      <c r="L27" s="115">
        <v>1.2066048107331651E-3</v>
      </c>
      <c r="M27" s="115"/>
    </row>
    <row r="28" spans="1:13" x14ac:dyDescent="0.25">
      <c r="A28" s="255" t="s">
        <v>302</v>
      </c>
      <c r="B28" s="254">
        <v>618444</v>
      </c>
      <c r="C28" s="254">
        <v>144</v>
      </c>
      <c r="D28" s="254">
        <v>2924367</v>
      </c>
      <c r="E28" s="254">
        <v>3484203</v>
      </c>
      <c r="F28" s="256">
        <v>405702</v>
      </c>
      <c r="H28" s="113" t="s">
        <v>272</v>
      </c>
      <c r="I28" s="115">
        <v>0.10230455857722769</v>
      </c>
      <c r="J28" s="115">
        <v>4.058988933598999E-2</v>
      </c>
      <c r="K28" s="115">
        <v>2.5204443828457772</v>
      </c>
      <c r="L28" s="115">
        <v>1.6294235576427594E-2</v>
      </c>
      <c r="M28" s="115"/>
    </row>
    <row r="29" spans="1:13" ht="16.5" thickBot="1" x14ac:dyDescent="0.3">
      <c r="A29" s="255" t="s">
        <v>303</v>
      </c>
      <c r="B29" s="254">
        <v>117541</v>
      </c>
      <c r="C29" s="254">
        <v>40</v>
      </c>
      <c r="D29" s="254">
        <v>2078461</v>
      </c>
      <c r="E29" s="254">
        <v>1290441</v>
      </c>
      <c r="F29" s="256">
        <v>9462</v>
      </c>
      <c r="H29" s="114" t="s">
        <v>273</v>
      </c>
      <c r="I29" s="119">
        <v>0.33268976890824881</v>
      </c>
      <c r="J29" s="119">
        <v>0.12179395626711892</v>
      </c>
      <c r="K29" s="119">
        <v>2.7315786357952976</v>
      </c>
      <c r="L29" s="119">
        <v>9.7019664300971916E-3</v>
      </c>
      <c r="M29" s="115"/>
    </row>
    <row r="30" spans="1:13" ht="15" x14ac:dyDescent="0.25">
      <c r="A30" s="255" t="s">
        <v>304</v>
      </c>
      <c r="B30" s="254">
        <v>68</v>
      </c>
      <c r="C30" s="254">
        <v>86</v>
      </c>
      <c r="D30" s="254">
        <v>4210000</v>
      </c>
      <c r="E30" s="254">
        <v>3400000</v>
      </c>
      <c r="F30" s="256">
        <v>803</v>
      </c>
      <c r="H30"/>
      <c r="I30"/>
      <c r="J30"/>
      <c r="K30"/>
      <c r="L30"/>
      <c r="M30"/>
    </row>
    <row r="31" spans="1:13" ht="15" x14ac:dyDescent="0.25">
      <c r="A31" s="255" t="s">
        <v>305</v>
      </c>
      <c r="B31" s="254">
        <v>736227</v>
      </c>
      <c r="C31" s="254">
        <v>286</v>
      </c>
      <c r="D31" s="254">
        <v>3256319</v>
      </c>
      <c r="E31" s="254">
        <v>11251303</v>
      </c>
      <c r="F31" s="256">
        <v>363418</v>
      </c>
      <c r="H31"/>
      <c r="I31"/>
      <c r="J31"/>
      <c r="K31"/>
      <c r="L31"/>
      <c r="M31"/>
    </row>
    <row r="32" spans="1:13" ht="15" x14ac:dyDescent="0.25">
      <c r="A32" s="255" t="s">
        <v>306</v>
      </c>
      <c r="B32" s="254">
        <v>235602</v>
      </c>
      <c r="C32" s="254">
        <v>404</v>
      </c>
      <c r="D32" s="254">
        <v>5925920</v>
      </c>
      <c r="E32" s="254">
        <v>12988346</v>
      </c>
      <c r="F32" s="256">
        <v>285201</v>
      </c>
      <c r="H32"/>
      <c r="I32"/>
      <c r="J32"/>
      <c r="K32"/>
      <c r="L32"/>
      <c r="M32"/>
    </row>
    <row r="33" spans="1:19" x14ac:dyDescent="0.25">
      <c r="A33" s="255" t="s">
        <v>307</v>
      </c>
      <c r="B33" s="254">
        <v>-555644</v>
      </c>
      <c r="C33" s="254">
        <v>15</v>
      </c>
      <c r="D33" s="254">
        <v>1931593</v>
      </c>
      <c r="E33" s="254">
        <v>9976201</v>
      </c>
      <c r="F33" s="256">
        <v>965</v>
      </c>
      <c r="H33" s="127" t="s">
        <v>503</v>
      </c>
    </row>
    <row r="34" spans="1:19" ht="16.5" thickBot="1" x14ac:dyDescent="0.3">
      <c r="A34" s="255" t="s">
        <v>308</v>
      </c>
      <c r="B34" s="254">
        <v>452749</v>
      </c>
      <c r="C34" s="254">
        <v>92</v>
      </c>
      <c r="D34" s="254">
        <v>2908464</v>
      </c>
      <c r="E34" s="254">
        <v>4599664</v>
      </c>
      <c r="F34" s="256">
        <v>263277</v>
      </c>
    </row>
    <row r="35" spans="1:19" x14ac:dyDescent="0.25">
      <c r="A35" s="255" t="s">
        <v>309</v>
      </c>
      <c r="B35" s="254">
        <v>21891</v>
      </c>
      <c r="C35" s="254">
        <v>78</v>
      </c>
      <c r="D35" s="254">
        <v>5454468</v>
      </c>
      <c r="E35" s="254">
        <v>1669643</v>
      </c>
      <c r="F35" s="256">
        <v>7305</v>
      </c>
      <c r="H35" s="263" t="s">
        <v>484</v>
      </c>
      <c r="I35" s="263"/>
    </row>
    <row r="36" spans="1:19" x14ac:dyDescent="0.25">
      <c r="A36" s="255" t="s">
        <v>310</v>
      </c>
      <c r="B36" s="254">
        <v>898668</v>
      </c>
      <c r="C36" s="254">
        <v>635</v>
      </c>
      <c r="D36" s="254">
        <v>2370575</v>
      </c>
      <c r="E36" s="254">
        <v>11128799</v>
      </c>
      <c r="F36" s="256">
        <v>351866</v>
      </c>
      <c r="H36" s="113" t="s">
        <v>485</v>
      </c>
      <c r="I36" s="115">
        <v>0.40063366823532753</v>
      </c>
    </row>
    <row r="37" spans="1:19" x14ac:dyDescent="0.25">
      <c r="A37" s="255" t="s">
        <v>311</v>
      </c>
      <c r="B37" s="254">
        <v>910967</v>
      </c>
      <c r="C37" s="254">
        <v>224</v>
      </c>
      <c r="D37" s="254">
        <v>4048033</v>
      </c>
      <c r="E37" s="254">
        <v>8634185</v>
      </c>
      <c r="F37" s="256">
        <v>61988</v>
      </c>
      <c r="H37" s="113" t="s">
        <v>486</v>
      </c>
      <c r="I37" s="115">
        <v>0.1605073361236945</v>
      </c>
    </row>
    <row r="38" spans="1:19" x14ac:dyDescent="0.25">
      <c r="A38" s="255" t="s">
        <v>312</v>
      </c>
      <c r="B38" s="254">
        <v>-482672</v>
      </c>
      <c r="C38" s="254">
        <v>327</v>
      </c>
      <c r="D38" s="254">
        <v>501844</v>
      </c>
      <c r="E38" s="254">
        <v>9977336</v>
      </c>
      <c r="F38" s="256">
        <v>138896</v>
      </c>
      <c r="H38" s="113" t="s">
        <v>487</v>
      </c>
      <c r="I38" s="115">
        <v>0.11512935429254285</v>
      </c>
    </row>
    <row r="39" spans="1:19" x14ac:dyDescent="0.25">
      <c r="A39" s="255" t="s">
        <v>313</v>
      </c>
      <c r="B39" s="254">
        <v>575875</v>
      </c>
      <c r="C39" s="254">
        <v>84</v>
      </c>
      <c r="D39" s="254">
        <v>2675364</v>
      </c>
      <c r="E39" s="254">
        <v>2250657</v>
      </c>
      <c r="F39" s="256">
        <v>146572</v>
      </c>
      <c r="H39" s="113" t="s">
        <v>350</v>
      </c>
      <c r="I39" s="115">
        <v>6265929.1520795906</v>
      </c>
    </row>
    <row r="40" spans="1:19" ht="16.5" thickBot="1" x14ac:dyDescent="0.3">
      <c r="A40" s="255" t="s">
        <v>314</v>
      </c>
      <c r="B40" s="254">
        <v>911442</v>
      </c>
      <c r="C40" s="254">
        <v>21</v>
      </c>
      <c r="D40" s="254">
        <v>7487064</v>
      </c>
      <c r="E40" s="254">
        <v>1115567</v>
      </c>
      <c r="F40" s="256">
        <v>176</v>
      </c>
      <c r="H40" s="114" t="s">
        <v>488</v>
      </c>
      <c r="I40" s="114">
        <v>40</v>
      </c>
    </row>
    <row r="41" spans="1:19" x14ac:dyDescent="0.25">
      <c r="A41" s="257" t="s">
        <v>315</v>
      </c>
      <c r="B41" s="258">
        <v>40911</v>
      </c>
      <c r="C41" s="258">
        <v>120</v>
      </c>
      <c r="D41" s="258">
        <v>3698666</v>
      </c>
      <c r="E41" s="258">
        <v>2657348</v>
      </c>
      <c r="F41" s="259">
        <v>61152</v>
      </c>
    </row>
    <row r="42" spans="1:19" ht="16.5" thickBot="1" x14ac:dyDescent="0.3">
      <c r="H42" s="108" t="s">
        <v>489</v>
      </c>
    </row>
    <row r="43" spans="1:19" x14ac:dyDescent="0.25">
      <c r="H43" s="112"/>
      <c r="I43" s="112" t="s">
        <v>494</v>
      </c>
      <c r="J43" s="112" t="s">
        <v>495</v>
      </c>
      <c r="K43" s="112" t="s">
        <v>496</v>
      </c>
      <c r="L43" s="112" t="s">
        <v>497</v>
      </c>
      <c r="M43" s="112" t="s">
        <v>498</v>
      </c>
    </row>
    <row r="44" spans="1:19" x14ac:dyDescent="0.25">
      <c r="H44" s="113" t="s">
        <v>490</v>
      </c>
      <c r="I44" s="113">
        <v>2</v>
      </c>
      <c r="J44" s="113">
        <v>277747824469592</v>
      </c>
      <c r="K44" s="113">
        <v>138873912234796</v>
      </c>
      <c r="L44" s="115">
        <v>3.537119317490391</v>
      </c>
      <c r="M44" s="115">
        <v>3.9292779217150006E-2</v>
      </c>
    </row>
    <row r="45" spans="1:19" x14ac:dyDescent="0.25">
      <c r="H45" s="113" t="s">
        <v>491</v>
      </c>
      <c r="I45" s="113">
        <v>37</v>
      </c>
      <c r="J45" s="113">
        <v>1452689121138591.8</v>
      </c>
      <c r="K45" s="113">
        <v>39261868138880.859</v>
      </c>
      <c r="L45" s="113"/>
      <c r="M45" s="113"/>
    </row>
    <row r="46" spans="1:19" ht="16.5" thickBot="1" x14ac:dyDescent="0.3">
      <c r="H46" s="114" t="s">
        <v>492</v>
      </c>
      <c r="I46" s="114">
        <v>39</v>
      </c>
      <c r="J46" s="114">
        <v>1730436945608183.8</v>
      </c>
      <c r="K46" s="114"/>
      <c r="L46" s="114"/>
      <c r="M46" s="113"/>
    </row>
    <row r="47" spans="1:19" ht="16.5" thickBot="1" x14ac:dyDescent="0.3">
      <c r="M47" s="107"/>
      <c r="N47" s="104"/>
      <c r="O47" s="104"/>
      <c r="P47" s="104"/>
      <c r="Q47" s="104"/>
      <c r="R47" s="104"/>
      <c r="S47" s="104"/>
    </row>
    <row r="48" spans="1:19" x14ac:dyDescent="0.25">
      <c r="H48" s="112"/>
      <c r="I48" s="112" t="s">
        <v>499</v>
      </c>
      <c r="J48" s="112" t="s">
        <v>350</v>
      </c>
      <c r="K48" s="112" t="s">
        <v>500</v>
      </c>
      <c r="L48" s="112" t="s">
        <v>501</v>
      </c>
      <c r="M48" s="264"/>
      <c r="N48" s="265"/>
      <c r="O48" s="265"/>
      <c r="P48" s="265"/>
      <c r="Q48" s="104"/>
      <c r="R48" s="104"/>
      <c r="S48" s="104"/>
    </row>
    <row r="49" spans="8:19" x14ac:dyDescent="0.25">
      <c r="H49" s="113" t="s">
        <v>493</v>
      </c>
      <c r="I49" s="115">
        <v>939483.01450478239</v>
      </c>
      <c r="J49" s="115">
        <v>1320522.6113734718</v>
      </c>
      <c r="K49" s="115">
        <v>0.71144788162894745</v>
      </c>
      <c r="L49" s="115">
        <v>0.48126836238049064</v>
      </c>
      <c r="M49" s="113"/>
      <c r="N49" s="105"/>
      <c r="O49" s="105"/>
      <c r="P49" s="105"/>
      <c r="Q49" s="104"/>
      <c r="R49" s="104"/>
      <c r="S49" s="104"/>
    </row>
    <row r="50" spans="8:19" x14ac:dyDescent="0.25">
      <c r="H50" s="113" t="s">
        <v>272</v>
      </c>
      <c r="I50" s="115">
        <v>0.10069122111681732</v>
      </c>
      <c r="J50" s="115">
        <v>4.639995242860305E-2</v>
      </c>
      <c r="K50" s="115">
        <v>2.1700716454775208</v>
      </c>
      <c r="L50" s="115">
        <v>3.649430672840296E-2</v>
      </c>
      <c r="M50" s="113"/>
      <c r="N50" s="105"/>
      <c r="O50" s="105"/>
      <c r="P50" s="105"/>
      <c r="Q50" s="104"/>
      <c r="R50" s="104"/>
      <c r="S50" s="104"/>
    </row>
    <row r="51" spans="8:19" ht="16.5" thickBot="1" x14ac:dyDescent="0.3">
      <c r="H51" s="114" t="s">
        <v>273</v>
      </c>
      <c r="I51" s="119">
        <v>-2.5709789029325299E-2</v>
      </c>
      <c r="J51" s="119">
        <v>7.6163878680172922E-2</v>
      </c>
      <c r="K51" s="119">
        <v>-0.33755882020249717</v>
      </c>
      <c r="L51" s="119">
        <v>0.7376033158249462</v>
      </c>
      <c r="M51" s="113"/>
      <c r="N51" s="105"/>
      <c r="O51" s="105"/>
      <c r="P51" s="105"/>
      <c r="Q51" s="104"/>
      <c r="R51" s="104"/>
      <c r="S51" s="104"/>
    </row>
    <row r="52" spans="8:19" ht="15" x14ac:dyDescent="0.25">
      <c r="H52"/>
      <c r="I52"/>
      <c r="J52"/>
      <c r="K52"/>
      <c r="L52"/>
      <c r="M52" s="104"/>
      <c r="N52" s="104"/>
      <c r="O52" s="104"/>
      <c r="P52" s="104"/>
      <c r="Q52" s="104"/>
      <c r="R52" s="104"/>
      <c r="S52" s="104"/>
    </row>
    <row r="53" spans="8:19" x14ac:dyDescent="0.25">
      <c r="H53" s="118" t="s">
        <v>504</v>
      </c>
      <c r="I53" s="266">
        <f>I49+I50*5000000+I51*1000000</f>
        <v>1417229.3310595436</v>
      </c>
      <c r="J53"/>
      <c r="K53"/>
      <c r="L53"/>
      <c r="M53"/>
    </row>
    <row r="54" spans="8:19" ht="15" x14ac:dyDescent="0.25">
      <c r="H54"/>
      <c r="I54"/>
      <c r="J54"/>
      <c r="K54"/>
      <c r="L54"/>
      <c r="M5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40"/>
  <sheetViews>
    <sheetView topLeftCell="B1" zoomScale="130" zoomScaleNormal="130" workbookViewId="0">
      <selection activeCell="P70" sqref="P70"/>
    </sheetView>
  </sheetViews>
  <sheetFormatPr defaultRowHeight="15.75" x14ac:dyDescent="0.25"/>
  <cols>
    <col min="1" max="3" width="13" style="107" customWidth="1"/>
    <col min="4" max="4" width="9.140625" style="108"/>
    <col min="5" max="5" width="18.28515625" style="108" customWidth="1"/>
    <col min="6" max="6" width="9.5703125" style="108" customWidth="1"/>
    <col min="7" max="7" width="14" style="108" customWidth="1"/>
    <col min="8" max="8" width="12.140625" style="108" customWidth="1"/>
    <col min="9" max="9" width="12.7109375" style="108" customWidth="1"/>
    <col min="10" max="10" width="11.85546875" style="108" customWidth="1"/>
    <col min="11" max="11" width="12.28515625" style="108" customWidth="1"/>
    <col min="12" max="12" width="12.5703125" style="108" customWidth="1"/>
    <col min="13" max="13" width="11.42578125" style="108" customWidth="1"/>
    <col min="14" max="14" width="13.28515625" style="108" customWidth="1"/>
    <col min="15" max="15" width="13.5703125" style="108" customWidth="1"/>
    <col min="16" max="16" width="12.42578125" customWidth="1"/>
    <col min="17" max="17" width="13.5703125" customWidth="1"/>
    <col min="18" max="18" width="11.85546875" customWidth="1"/>
  </cols>
  <sheetData>
    <row r="1" spans="1:3" x14ac:dyDescent="0.25">
      <c r="A1" s="106" t="s">
        <v>349</v>
      </c>
    </row>
    <row r="3" spans="1:3" x14ac:dyDescent="0.25">
      <c r="A3" s="109" t="s">
        <v>7</v>
      </c>
      <c r="B3" s="109" t="s">
        <v>264</v>
      </c>
      <c r="C3" s="109" t="s">
        <v>316</v>
      </c>
    </row>
    <row r="4" spans="1:3" x14ac:dyDescent="0.25">
      <c r="A4" s="110" t="s">
        <v>317</v>
      </c>
      <c r="B4" s="111">
        <v>1.822802</v>
      </c>
      <c r="C4" s="111">
        <v>4.8899999999999997</v>
      </c>
    </row>
    <row r="5" spans="1:3" x14ac:dyDescent="0.25">
      <c r="A5" s="110" t="s">
        <v>319</v>
      </c>
      <c r="B5" s="111">
        <v>1.6203700000000001</v>
      </c>
      <c r="C5" s="111">
        <v>4.74</v>
      </c>
    </row>
    <row r="6" spans="1:3" x14ac:dyDescent="0.25">
      <c r="A6" s="110" t="s">
        <v>321</v>
      </c>
      <c r="B6" s="111">
        <v>2.1203750000000001</v>
      </c>
      <c r="C6" s="111">
        <v>4.75</v>
      </c>
    </row>
    <row r="7" spans="1:3" x14ac:dyDescent="0.25">
      <c r="A7" s="110" t="s">
        <v>323</v>
      </c>
      <c r="B7" s="111">
        <v>2.593372</v>
      </c>
      <c r="C7" s="111">
        <v>4.92</v>
      </c>
    </row>
    <row r="8" spans="1:3" x14ac:dyDescent="0.25">
      <c r="A8" s="110" t="s">
        <v>325</v>
      </c>
      <c r="B8" s="111">
        <v>2.872671</v>
      </c>
      <c r="C8" s="111">
        <v>4.92</v>
      </c>
    </row>
    <row r="9" spans="1:3" x14ac:dyDescent="0.25">
      <c r="A9" s="110" t="s">
        <v>326</v>
      </c>
      <c r="B9" s="111">
        <v>2.7000220000000001</v>
      </c>
      <c r="C9" s="111">
        <v>4.87</v>
      </c>
    </row>
    <row r="10" spans="1:3" x14ac:dyDescent="0.25">
      <c r="A10" s="110" t="s">
        <v>327</v>
      </c>
      <c r="B10" s="111">
        <v>2.5646650000000002</v>
      </c>
      <c r="C10" s="111">
        <v>4.99</v>
      </c>
    </row>
    <row r="11" spans="1:3" x14ac:dyDescent="0.25">
      <c r="A11" s="110" t="s">
        <v>328</v>
      </c>
      <c r="B11" s="111">
        <v>2.5846019999999998</v>
      </c>
      <c r="C11" s="111">
        <v>4.76</v>
      </c>
    </row>
    <row r="12" spans="1:3" x14ac:dyDescent="0.25">
      <c r="A12" s="110" t="s">
        <v>329</v>
      </c>
      <c r="B12" s="111">
        <v>2.6952699999999998</v>
      </c>
      <c r="C12" s="111">
        <v>4.95</v>
      </c>
    </row>
    <row r="13" spans="1:3" x14ac:dyDescent="0.25">
      <c r="A13" s="110" t="s">
        <v>330</v>
      </c>
      <c r="B13" s="111">
        <v>2.9495930000000001</v>
      </c>
      <c r="C13" s="111">
        <v>5.16</v>
      </c>
    </row>
    <row r="14" spans="1:3" x14ac:dyDescent="0.25">
      <c r="A14" s="110" t="s">
        <v>331</v>
      </c>
      <c r="B14" s="111">
        <v>3.9047930000000002</v>
      </c>
      <c r="C14" s="111">
        <v>5.07</v>
      </c>
    </row>
    <row r="15" spans="1:3" x14ac:dyDescent="0.25">
      <c r="A15" s="110" t="s">
        <v>332</v>
      </c>
      <c r="B15" s="111">
        <v>3.7258960000000001</v>
      </c>
      <c r="C15" s="111">
        <v>5.12</v>
      </c>
    </row>
    <row r="16" spans="1:3" x14ac:dyDescent="0.25">
      <c r="A16" s="110" t="s">
        <v>333</v>
      </c>
      <c r="B16" s="111">
        <v>3.7430829999999999</v>
      </c>
      <c r="C16" s="111">
        <v>5.25</v>
      </c>
    </row>
    <row r="17" spans="1:12" x14ac:dyDescent="0.25">
      <c r="A17" s="110" t="s">
        <v>334</v>
      </c>
      <c r="B17" s="111">
        <v>3.6771880000000001</v>
      </c>
      <c r="C17" s="111">
        <v>5.09</v>
      </c>
    </row>
    <row r="18" spans="1:12" x14ac:dyDescent="0.25">
      <c r="A18" s="110" t="s">
        <v>335</v>
      </c>
      <c r="B18" s="111">
        <v>3.1253380000000002</v>
      </c>
      <c r="C18" s="111">
        <v>5.44</v>
      </c>
    </row>
    <row r="19" spans="1:12" x14ac:dyDescent="0.25">
      <c r="A19" s="110" t="s">
        <v>336</v>
      </c>
      <c r="B19" s="111">
        <v>2.851896</v>
      </c>
      <c r="C19" s="111">
        <v>5.37</v>
      </c>
    </row>
    <row r="20" spans="1:12" x14ac:dyDescent="0.25">
      <c r="A20" s="110" t="s">
        <v>337</v>
      </c>
      <c r="B20" s="111">
        <v>3.083558</v>
      </c>
      <c r="C20" s="111">
        <v>5.5</v>
      </c>
    </row>
    <row r="21" spans="1:12" x14ac:dyDescent="0.25">
      <c r="A21" s="110" t="s">
        <v>338</v>
      </c>
      <c r="B21" s="111">
        <v>2.671961</v>
      </c>
      <c r="C21" s="111">
        <v>5.26</v>
      </c>
    </row>
    <row r="22" spans="1:12" x14ac:dyDescent="0.25">
      <c r="A22" s="110" t="s">
        <v>339</v>
      </c>
      <c r="B22" s="111">
        <v>2.3723019999999999</v>
      </c>
      <c r="C22" s="111">
        <v>5.65</v>
      </c>
    </row>
    <row r="23" spans="1:12" x14ac:dyDescent="0.25">
      <c r="A23" s="110" t="s">
        <v>340</v>
      </c>
      <c r="B23" s="111">
        <v>2.5088080000000001</v>
      </c>
      <c r="C23" s="111">
        <v>5.67</v>
      </c>
    </row>
    <row r="24" spans="1:12" x14ac:dyDescent="0.25">
      <c r="A24" s="110" t="s">
        <v>341</v>
      </c>
      <c r="B24" s="111">
        <v>2.5709689999999998</v>
      </c>
      <c r="C24" s="111">
        <v>5.92</v>
      </c>
    </row>
    <row r="25" spans="1:12" ht="16.5" thickBot="1" x14ac:dyDescent="0.3">
      <c r="A25" s="110" t="s">
        <v>342</v>
      </c>
      <c r="B25" s="111">
        <v>2.3519350000000001</v>
      </c>
      <c r="C25" s="111">
        <v>5.88</v>
      </c>
    </row>
    <row r="26" spans="1:12" x14ac:dyDescent="0.25">
      <c r="A26" s="110" t="s">
        <v>343</v>
      </c>
      <c r="B26" s="111">
        <v>2.32239</v>
      </c>
      <c r="C26" s="111">
        <v>6.05</v>
      </c>
      <c r="E26" s="112" t="s">
        <v>264</v>
      </c>
      <c r="F26" s="112"/>
      <c r="G26" s="112" t="s">
        <v>316</v>
      </c>
      <c r="H26" s="112"/>
      <c r="J26" s="121" t="s">
        <v>362</v>
      </c>
      <c r="K26" s="112" t="s">
        <v>264</v>
      </c>
      <c r="L26" s="112" t="s">
        <v>316</v>
      </c>
    </row>
    <row r="27" spans="1:12" x14ac:dyDescent="0.25">
      <c r="A27" s="110" t="s">
        <v>344</v>
      </c>
      <c r="B27" s="111">
        <v>2.7413090000000002</v>
      </c>
      <c r="C27" s="111">
        <v>5.95</v>
      </c>
      <c r="E27" s="113"/>
      <c r="F27" s="113"/>
      <c r="G27" s="113"/>
      <c r="H27" s="113"/>
      <c r="J27" s="113" t="s">
        <v>264</v>
      </c>
      <c r="K27" s="115">
        <f>VARP('Exer 2.1'!$B$4:$B$87)</f>
        <v>2.2378378334151283</v>
      </c>
      <c r="L27" s="115"/>
    </row>
    <row r="28" spans="1:12" ht="16.5" thickBot="1" x14ac:dyDescent="0.3">
      <c r="A28" s="110" t="s">
        <v>345</v>
      </c>
      <c r="B28" s="111">
        <v>2.447187</v>
      </c>
      <c r="C28" s="111">
        <v>6.01</v>
      </c>
      <c r="E28" s="118" t="s">
        <v>144</v>
      </c>
      <c r="F28" s="117">
        <v>2.1511425357142855</v>
      </c>
      <c r="G28" s="118" t="s">
        <v>144</v>
      </c>
      <c r="H28" s="117">
        <v>5.5579761904761904</v>
      </c>
      <c r="J28" s="114" t="s">
        <v>316</v>
      </c>
      <c r="K28" s="122">
        <v>0.70195892596513576</v>
      </c>
      <c r="L28" s="119">
        <f>VARP('Exer 2.1'!$C$4:$C$87)</f>
        <v>0.70997090419500419</v>
      </c>
    </row>
    <row r="29" spans="1:12" x14ac:dyDescent="0.25">
      <c r="A29" s="110" t="s">
        <v>346</v>
      </c>
      <c r="B29" s="111">
        <v>2.437748</v>
      </c>
      <c r="C29" s="111">
        <v>5.84</v>
      </c>
      <c r="E29" s="113" t="s">
        <v>350</v>
      </c>
      <c r="F29" s="116">
        <v>0.16420079661016018</v>
      </c>
      <c r="G29" s="113" t="s">
        <v>350</v>
      </c>
      <c r="H29" s="116">
        <v>9.2487114321955471E-2</v>
      </c>
    </row>
    <row r="30" spans="1:12" ht="16.5" thickBot="1" x14ac:dyDescent="0.3">
      <c r="A30" s="110" t="s">
        <v>347</v>
      </c>
      <c r="B30" s="111">
        <v>2.3804530000000002</v>
      </c>
      <c r="C30" s="111">
        <v>5.88</v>
      </c>
      <c r="E30" s="113" t="s">
        <v>351</v>
      </c>
      <c r="F30" s="116">
        <v>2.5710195000000002</v>
      </c>
      <c r="G30" s="113" t="s">
        <v>351</v>
      </c>
      <c r="H30" s="116">
        <v>5.5</v>
      </c>
    </row>
    <row r="31" spans="1:12" x14ac:dyDescent="0.25">
      <c r="A31" s="110" t="s">
        <v>348</v>
      </c>
      <c r="B31" s="111">
        <v>2.0586069999999999</v>
      </c>
      <c r="C31" s="111">
        <v>6.07</v>
      </c>
      <c r="E31" s="113" t="s">
        <v>352</v>
      </c>
      <c r="F31" s="116" t="e">
        <v>#N/A</v>
      </c>
      <c r="G31" s="113" t="s">
        <v>352</v>
      </c>
      <c r="H31" s="116">
        <v>4.92</v>
      </c>
      <c r="J31" s="121" t="s">
        <v>363</v>
      </c>
      <c r="K31" s="112" t="s">
        <v>264</v>
      </c>
      <c r="L31" s="112" t="s">
        <v>316</v>
      </c>
    </row>
    <row r="32" spans="1:12" x14ac:dyDescent="0.25">
      <c r="A32" s="110" t="s">
        <v>318</v>
      </c>
      <c r="B32" s="111">
        <v>2.081372</v>
      </c>
      <c r="C32" s="111">
        <v>6.26</v>
      </c>
      <c r="E32" s="118" t="s">
        <v>353</v>
      </c>
      <c r="F32" s="117">
        <v>1.5049251592762145</v>
      </c>
      <c r="G32" s="118" t="s">
        <v>353</v>
      </c>
      <c r="H32" s="117">
        <v>0.84765840437679063</v>
      </c>
      <c r="J32" s="113" t="s">
        <v>264</v>
      </c>
      <c r="K32" s="113">
        <v>1</v>
      </c>
      <c r="L32" s="113"/>
    </row>
    <row r="33" spans="1:18" ht="16.5" thickBot="1" x14ac:dyDescent="0.3">
      <c r="A33" s="110" t="s">
        <v>320</v>
      </c>
      <c r="B33" s="111">
        <v>2.5710700000000002</v>
      </c>
      <c r="C33" s="111">
        <v>6.34</v>
      </c>
      <c r="E33" s="113" t="s">
        <v>354</v>
      </c>
      <c r="F33" s="116">
        <v>2.2647997350225397</v>
      </c>
      <c r="G33" s="113" t="s">
        <v>354</v>
      </c>
      <c r="H33" s="116">
        <v>0.7185247705106067</v>
      </c>
      <c r="J33" s="114" t="s">
        <v>316</v>
      </c>
      <c r="K33" s="122">
        <v>0.55689987369991689</v>
      </c>
      <c r="L33" s="114">
        <v>1</v>
      </c>
    </row>
    <row r="34" spans="1:18" x14ac:dyDescent="0.25">
      <c r="A34" s="110" t="s">
        <v>322</v>
      </c>
      <c r="B34" s="111">
        <v>2.7974950000000001</v>
      </c>
      <c r="C34" s="111">
        <v>6.35</v>
      </c>
      <c r="E34" s="113" t="s">
        <v>355</v>
      </c>
      <c r="F34" s="116">
        <v>0.46351127171837447</v>
      </c>
      <c r="G34" s="113" t="s">
        <v>355</v>
      </c>
      <c r="H34" s="116">
        <v>-1.1543150110782034</v>
      </c>
    </row>
    <row r="35" spans="1:18" x14ac:dyDescent="0.25">
      <c r="A35" s="110" t="s">
        <v>324</v>
      </c>
      <c r="B35" s="111">
        <v>2.676526</v>
      </c>
      <c r="C35" s="111">
        <v>6.28</v>
      </c>
      <c r="E35" s="113" t="s">
        <v>356</v>
      </c>
      <c r="F35" s="116">
        <v>-1.1362850081750415</v>
      </c>
      <c r="G35" s="113" t="s">
        <v>356</v>
      </c>
      <c r="H35" s="116">
        <v>6.4640772607151731E-2</v>
      </c>
    </row>
    <row r="36" spans="1:18" x14ac:dyDescent="0.25">
      <c r="A36" s="110" t="s">
        <v>179</v>
      </c>
      <c r="B36" s="111">
        <v>2.8407309999999999</v>
      </c>
      <c r="C36" s="111">
        <v>6.5</v>
      </c>
      <c r="E36" s="113" t="s">
        <v>357</v>
      </c>
      <c r="F36" s="116">
        <v>5.8533480000000004</v>
      </c>
      <c r="G36" s="113" t="s">
        <v>357</v>
      </c>
      <c r="H36" s="116">
        <v>3.0300000000000002</v>
      </c>
    </row>
    <row r="37" spans="1:18" x14ac:dyDescent="0.25">
      <c r="A37" s="110" t="s">
        <v>180</v>
      </c>
      <c r="B37" s="111">
        <v>2.8619180000000002</v>
      </c>
      <c r="C37" s="111">
        <v>6.05</v>
      </c>
      <c r="E37" s="118" t="s">
        <v>358</v>
      </c>
      <c r="F37" s="117">
        <v>-1.659545</v>
      </c>
      <c r="G37" s="118" t="s">
        <v>358</v>
      </c>
      <c r="H37" s="117">
        <v>4.0999999999999996</v>
      </c>
    </row>
    <row r="38" spans="1:18" x14ac:dyDescent="0.25">
      <c r="A38" s="110" t="s">
        <v>181</v>
      </c>
      <c r="B38" s="111">
        <v>3.0950169999999999</v>
      </c>
      <c r="C38" s="111">
        <v>6.27</v>
      </c>
      <c r="E38" s="118" t="s">
        <v>359</v>
      </c>
      <c r="F38" s="117">
        <v>4.1938029999999999</v>
      </c>
      <c r="G38" s="118" t="s">
        <v>359</v>
      </c>
      <c r="H38" s="117">
        <v>7.13</v>
      </c>
    </row>
    <row r="39" spans="1:18" x14ac:dyDescent="0.25">
      <c r="A39" s="110" t="s">
        <v>182</v>
      </c>
      <c r="B39" s="111">
        <v>2.4841549999999999</v>
      </c>
      <c r="C39" s="111">
        <v>6.61</v>
      </c>
      <c r="E39" s="113" t="s">
        <v>360</v>
      </c>
      <c r="F39" s="116">
        <v>180.69597299999998</v>
      </c>
      <c r="G39" s="113" t="s">
        <v>360</v>
      </c>
      <c r="H39" s="116">
        <v>466.87</v>
      </c>
    </row>
    <row r="40" spans="1:18" ht="16.5" thickBot="1" x14ac:dyDescent="0.3">
      <c r="A40" s="110" t="s">
        <v>183</v>
      </c>
      <c r="B40" s="111">
        <v>2.7868520000000001</v>
      </c>
      <c r="C40" s="111">
        <v>6.76</v>
      </c>
      <c r="E40" s="114" t="s">
        <v>361</v>
      </c>
      <c r="F40" s="114">
        <v>84</v>
      </c>
      <c r="G40" s="114" t="s">
        <v>361</v>
      </c>
      <c r="H40" s="114">
        <v>84</v>
      </c>
    </row>
    <row r="41" spans="1:18" x14ac:dyDescent="0.25">
      <c r="A41" s="110" t="s">
        <v>184</v>
      </c>
      <c r="B41" s="111">
        <v>3.350015</v>
      </c>
      <c r="C41" s="111">
        <v>6.56</v>
      </c>
    </row>
    <row r="42" spans="1:18" x14ac:dyDescent="0.25">
      <c r="A42" s="110" t="s">
        <v>185</v>
      </c>
      <c r="B42" s="111">
        <v>3.0420980000000002</v>
      </c>
      <c r="C42" s="111">
        <v>6.89</v>
      </c>
      <c r="E42" s="158" t="s">
        <v>7</v>
      </c>
      <c r="F42" s="157" t="s">
        <v>316</v>
      </c>
      <c r="G42" s="155" t="s">
        <v>364</v>
      </c>
      <c r="H42" s="156" t="s">
        <v>365</v>
      </c>
      <c r="I42" s="157" t="s">
        <v>366</v>
      </c>
      <c r="J42" s="155" t="s">
        <v>367</v>
      </c>
      <c r="K42" s="156" t="s">
        <v>368</v>
      </c>
      <c r="L42" s="157" t="s">
        <v>369</v>
      </c>
      <c r="M42" s="155" t="s">
        <v>370</v>
      </c>
      <c r="N42" s="156" t="s">
        <v>371</v>
      </c>
      <c r="O42" s="157" t="s">
        <v>372</v>
      </c>
      <c r="P42" s="155" t="s">
        <v>374</v>
      </c>
      <c r="Q42" s="156" t="s">
        <v>373</v>
      </c>
      <c r="R42" s="157" t="s">
        <v>375</v>
      </c>
    </row>
    <row r="43" spans="1:18" x14ac:dyDescent="0.25">
      <c r="A43" s="110" t="s">
        <v>186</v>
      </c>
      <c r="B43" s="111">
        <v>3.0153340000000002</v>
      </c>
      <c r="C43" s="111">
        <v>6.99</v>
      </c>
      <c r="E43" s="159" t="s">
        <v>205</v>
      </c>
      <c r="F43" s="160">
        <v>4.24</v>
      </c>
      <c r="G43" s="132"/>
      <c r="H43" s="107"/>
      <c r="I43" s="133"/>
      <c r="J43" s="140"/>
      <c r="K43" s="107"/>
      <c r="L43" s="133"/>
      <c r="M43" s="140"/>
      <c r="N43" s="107"/>
      <c r="O43" s="133"/>
      <c r="P43" s="140"/>
      <c r="Q43" s="107"/>
      <c r="R43" s="133"/>
    </row>
    <row r="44" spans="1:18" x14ac:dyDescent="0.25">
      <c r="A44" s="110" t="s">
        <v>187</v>
      </c>
      <c r="B44" s="111">
        <v>3.104508</v>
      </c>
      <c r="C44" s="111">
        <v>7.13</v>
      </c>
      <c r="E44" s="161" t="s">
        <v>206</v>
      </c>
      <c r="F44" s="162">
        <v>4.6100000000000003</v>
      </c>
      <c r="G44" s="132"/>
      <c r="H44" s="107"/>
      <c r="I44" s="133"/>
      <c r="J44" s="140"/>
      <c r="K44" s="107"/>
      <c r="L44" s="133"/>
      <c r="M44" s="140"/>
      <c r="N44" s="107"/>
      <c r="O44" s="133"/>
      <c r="P44" s="140"/>
      <c r="Q44" s="107"/>
      <c r="R44" s="133"/>
    </row>
    <row r="45" spans="1:18" x14ac:dyDescent="0.25">
      <c r="A45" s="110" t="s">
        <v>188</v>
      </c>
      <c r="B45" s="111">
        <v>2.3843489999999998</v>
      </c>
      <c r="C45" s="111">
        <v>7.11</v>
      </c>
      <c r="E45" s="161" t="s">
        <v>207</v>
      </c>
      <c r="F45" s="162">
        <v>4.45</v>
      </c>
      <c r="G45" s="134">
        <f>AVERAGE(F43:F44)</f>
        <v>4.4250000000000007</v>
      </c>
      <c r="H45" s="107"/>
      <c r="I45" s="133"/>
      <c r="J45" s="141">
        <f>$F45-G45</f>
        <v>2.4999999999999467E-2</v>
      </c>
      <c r="K45" s="107"/>
      <c r="L45" s="133"/>
      <c r="M45" s="143">
        <f>ABS(J45)</f>
        <v>2.4999999999999467E-2</v>
      </c>
      <c r="N45" s="107"/>
      <c r="O45" s="133"/>
      <c r="P45" s="149">
        <f>M45/ABS($F45)</f>
        <v>5.6179775280897678E-3</v>
      </c>
      <c r="Q45" s="107"/>
      <c r="R45" s="133"/>
    </row>
    <row r="46" spans="1:18" x14ac:dyDescent="0.25">
      <c r="A46" s="110" t="s">
        <v>189</v>
      </c>
      <c r="B46" s="111">
        <v>1.3809910000000001</v>
      </c>
      <c r="C46" s="111">
        <v>6.96</v>
      </c>
      <c r="E46" s="161" t="s">
        <v>208</v>
      </c>
      <c r="F46" s="162">
        <v>4.6399999999999997</v>
      </c>
      <c r="G46" s="134">
        <f t="shared" ref="G46:G68" si="0">AVERAGE(F44:F45)</f>
        <v>4.53</v>
      </c>
      <c r="H46" s="135">
        <f>AVERAGE(F43:F44)</f>
        <v>4.4250000000000007</v>
      </c>
      <c r="I46" s="133"/>
      <c r="J46" s="141">
        <f t="shared" ref="J46:J68" si="1">$F46-G46</f>
        <v>0.10999999999999943</v>
      </c>
      <c r="K46" s="135">
        <f>$F46-H46</f>
        <v>0.21499999999999897</v>
      </c>
      <c r="L46" s="133"/>
      <c r="M46" s="143">
        <f t="shared" ref="M46:M68" si="2">ABS(J46)</f>
        <v>0.10999999999999943</v>
      </c>
      <c r="N46" s="144">
        <f>ABS(K46)</f>
        <v>0.21499999999999897</v>
      </c>
      <c r="O46" s="133"/>
      <c r="P46" s="149">
        <f t="shared" ref="P46:P68" si="3">M46/ABS($F46)</f>
        <v>2.3706896551724019E-2</v>
      </c>
      <c r="Q46" s="150">
        <f>N46/ABS($F46)</f>
        <v>4.6336206896551504E-2</v>
      </c>
      <c r="R46" s="133"/>
    </row>
    <row r="47" spans="1:18" x14ac:dyDescent="0.25">
      <c r="A47" s="110" t="s">
        <v>190</v>
      </c>
      <c r="B47" s="111">
        <v>0.78101200000000004</v>
      </c>
      <c r="C47" s="111">
        <v>6.32</v>
      </c>
      <c r="E47" s="161" t="s">
        <v>209</v>
      </c>
      <c r="F47" s="162">
        <v>4.26</v>
      </c>
      <c r="G47" s="134">
        <f t="shared" si="0"/>
        <v>4.5449999999999999</v>
      </c>
      <c r="H47" s="135">
        <f t="shared" ref="H47:H68" si="4">AVERAGE(F44:F45)</f>
        <v>4.53</v>
      </c>
      <c r="I47" s="136">
        <f>AVERAGE(F43:F44)</f>
        <v>4.4250000000000007</v>
      </c>
      <c r="J47" s="141">
        <f t="shared" si="1"/>
        <v>-0.28500000000000014</v>
      </c>
      <c r="K47" s="135">
        <f t="shared" ref="K47:K68" si="5">$F47-H47</f>
        <v>-0.27000000000000046</v>
      </c>
      <c r="L47" s="136">
        <f>$F47-I47</f>
        <v>-0.16500000000000092</v>
      </c>
      <c r="M47" s="143">
        <f t="shared" si="2"/>
        <v>0.28500000000000014</v>
      </c>
      <c r="N47" s="144">
        <f t="shared" ref="N47:N68" si="6">ABS(K47)</f>
        <v>0.27000000000000046</v>
      </c>
      <c r="O47" s="145">
        <f>ABS(L47)</f>
        <v>0.16500000000000092</v>
      </c>
      <c r="P47" s="149">
        <f t="shared" si="3"/>
        <v>6.6901408450704261E-2</v>
      </c>
      <c r="Q47" s="150">
        <f t="shared" ref="Q47:Q68" si="7">N47/ABS($F47)</f>
        <v>6.3380281690140955E-2</v>
      </c>
      <c r="R47" s="151">
        <f>O47/ABS($F47)</f>
        <v>3.8732394366197402E-2</v>
      </c>
    </row>
    <row r="48" spans="1:18" x14ac:dyDescent="0.25">
      <c r="A48" s="110" t="s">
        <v>191</v>
      </c>
      <c r="B48" s="111">
        <v>0.253884</v>
      </c>
      <c r="C48" s="111">
        <v>6.11</v>
      </c>
      <c r="E48" s="161" t="s">
        <v>210</v>
      </c>
      <c r="F48" s="162">
        <v>4.59</v>
      </c>
      <c r="G48" s="134">
        <f t="shared" si="0"/>
        <v>4.4499999999999993</v>
      </c>
      <c r="H48" s="135">
        <f t="shared" si="4"/>
        <v>4.5449999999999999</v>
      </c>
      <c r="I48" s="136">
        <f t="shared" ref="I48:I68" si="8">AVERAGE(F44:F45)</f>
        <v>4.53</v>
      </c>
      <c r="J48" s="141">
        <f t="shared" si="1"/>
        <v>0.14000000000000057</v>
      </c>
      <c r="K48" s="135">
        <f t="shared" si="5"/>
        <v>4.4999999999999929E-2</v>
      </c>
      <c r="L48" s="136">
        <f t="shared" ref="L48:L68" si="9">$F48-I48</f>
        <v>5.9999999999999609E-2</v>
      </c>
      <c r="M48" s="143">
        <f t="shared" si="2"/>
        <v>0.14000000000000057</v>
      </c>
      <c r="N48" s="144">
        <f t="shared" si="6"/>
        <v>4.4999999999999929E-2</v>
      </c>
      <c r="O48" s="145">
        <f t="shared" ref="O48:O68" si="10">ABS(L48)</f>
        <v>5.9999999999999609E-2</v>
      </c>
      <c r="P48" s="149">
        <f t="shared" si="3"/>
        <v>3.0501089324618862E-2</v>
      </c>
      <c r="Q48" s="150">
        <f t="shared" si="7"/>
        <v>9.8039215686274352E-3</v>
      </c>
      <c r="R48" s="151">
        <f t="shared" ref="R48:R68" si="11">O48/ABS($F48)</f>
        <v>1.3071895424836517E-2</v>
      </c>
    </row>
    <row r="49" spans="1:18" x14ac:dyDescent="0.25">
      <c r="A49" s="110" t="s">
        <v>192</v>
      </c>
      <c r="B49" s="111">
        <v>0.19293299999999999</v>
      </c>
      <c r="C49" s="111">
        <v>5.5</v>
      </c>
      <c r="E49" s="161" t="s">
        <v>211</v>
      </c>
      <c r="F49" s="162">
        <v>4.9800000000000004</v>
      </c>
      <c r="G49" s="134">
        <f t="shared" si="0"/>
        <v>4.4249999999999998</v>
      </c>
      <c r="H49" s="135">
        <f t="shared" si="4"/>
        <v>4.4499999999999993</v>
      </c>
      <c r="I49" s="136">
        <f t="shared" si="8"/>
        <v>4.5449999999999999</v>
      </c>
      <c r="J49" s="141">
        <f t="shared" si="1"/>
        <v>0.5550000000000006</v>
      </c>
      <c r="K49" s="135">
        <f t="shared" si="5"/>
        <v>0.53000000000000114</v>
      </c>
      <c r="L49" s="136">
        <f t="shared" si="9"/>
        <v>0.4350000000000005</v>
      </c>
      <c r="M49" s="143">
        <f t="shared" si="2"/>
        <v>0.5550000000000006</v>
      </c>
      <c r="N49" s="144">
        <f t="shared" si="6"/>
        <v>0.53000000000000114</v>
      </c>
      <c r="O49" s="145">
        <f t="shared" si="10"/>
        <v>0.4350000000000005</v>
      </c>
      <c r="P49" s="149">
        <f t="shared" si="3"/>
        <v>0.11144578313253023</v>
      </c>
      <c r="Q49" s="150">
        <f t="shared" si="7"/>
        <v>0.10642570281124519</v>
      </c>
      <c r="R49" s="151">
        <f t="shared" si="11"/>
        <v>8.7349397590361533E-2</v>
      </c>
    </row>
    <row r="50" spans="1:18" x14ac:dyDescent="0.25">
      <c r="A50" s="110" t="s">
        <v>193</v>
      </c>
      <c r="B50" s="111">
        <v>-0.48033599999999999</v>
      </c>
      <c r="C50" s="111">
        <v>5.26</v>
      </c>
      <c r="E50" s="161" t="s">
        <v>212</v>
      </c>
      <c r="F50" s="162">
        <v>4.6399999999999997</v>
      </c>
      <c r="G50" s="134">
        <f t="shared" si="0"/>
        <v>4.7850000000000001</v>
      </c>
      <c r="H50" s="135">
        <f t="shared" si="4"/>
        <v>4.4249999999999998</v>
      </c>
      <c r="I50" s="136">
        <f t="shared" si="8"/>
        <v>4.4499999999999993</v>
      </c>
      <c r="J50" s="141">
        <f t="shared" si="1"/>
        <v>-0.14500000000000046</v>
      </c>
      <c r="K50" s="135">
        <f t="shared" si="5"/>
        <v>0.21499999999999986</v>
      </c>
      <c r="L50" s="136">
        <f t="shared" si="9"/>
        <v>0.19000000000000039</v>
      </c>
      <c r="M50" s="143">
        <f t="shared" si="2"/>
        <v>0.14500000000000046</v>
      </c>
      <c r="N50" s="144">
        <f t="shared" si="6"/>
        <v>0.21499999999999986</v>
      </c>
      <c r="O50" s="145">
        <f t="shared" si="10"/>
        <v>0.19000000000000039</v>
      </c>
      <c r="P50" s="149">
        <f t="shared" si="3"/>
        <v>3.1250000000000104E-2</v>
      </c>
      <c r="Q50" s="150">
        <f t="shared" si="7"/>
        <v>4.6336206896551699E-2</v>
      </c>
      <c r="R50" s="151">
        <f t="shared" si="11"/>
        <v>4.0948275862069054E-2</v>
      </c>
    </row>
    <row r="51" spans="1:18" x14ac:dyDescent="0.25">
      <c r="A51" s="110" t="s">
        <v>194</v>
      </c>
      <c r="B51" s="111">
        <v>-0.548628</v>
      </c>
      <c r="C51" s="111">
        <v>4.91</v>
      </c>
      <c r="E51" s="161" t="s">
        <v>213</v>
      </c>
      <c r="F51" s="162">
        <v>5.07</v>
      </c>
      <c r="G51" s="134">
        <f t="shared" si="0"/>
        <v>4.8100000000000005</v>
      </c>
      <c r="H51" s="135">
        <f t="shared" si="4"/>
        <v>4.7850000000000001</v>
      </c>
      <c r="I51" s="136">
        <f t="shared" si="8"/>
        <v>4.4249999999999998</v>
      </c>
      <c r="J51" s="141">
        <f t="shared" si="1"/>
        <v>0.25999999999999979</v>
      </c>
      <c r="K51" s="135">
        <f t="shared" si="5"/>
        <v>0.28500000000000014</v>
      </c>
      <c r="L51" s="136">
        <f t="shared" si="9"/>
        <v>0.64500000000000046</v>
      </c>
      <c r="M51" s="143">
        <f t="shared" si="2"/>
        <v>0.25999999999999979</v>
      </c>
      <c r="N51" s="144">
        <f t="shared" si="6"/>
        <v>0.28500000000000014</v>
      </c>
      <c r="O51" s="145">
        <f t="shared" si="10"/>
        <v>0.64500000000000046</v>
      </c>
      <c r="P51" s="149">
        <f t="shared" si="3"/>
        <v>5.1282051282051239E-2</v>
      </c>
      <c r="Q51" s="150">
        <f t="shared" si="7"/>
        <v>5.6213017751479313E-2</v>
      </c>
      <c r="R51" s="151">
        <f t="shared" si="11"/>
        <v>0.1272189349112427</v>
      </c>
    </row>
    <row r="52" spans="1:18" x14ac:dyDescent="0.25">
      <c r="A52" s="110" t="s">
        <v>195</v>
      </c>
      <c r="B52" s="111">
        <v>-1.1719139999999999</v>
      </c>
      <c r="C52" s="111">
        <v>4.99</v>
      </c>
      <c r="E52" s="161" t="s">
        <v>214</v>
      </c>
      <c r="F52" s="162">
        <v>5.21</v>
      </c>
      <c r="G52" s="134">
        <f t="shared" si="0"/>
        <v>4.8550000000000004</v>
      </c>
      <c r="H52" s="135">
        <f t="shared" si="4"/>
        <v>4.8100000000000005</v>
      </c>
      <c r="I52" s="136">
        <f t="shared" si="8"/>
        <v>4.7850000000000001</v>
      </c>
      <c r="J52" s="141">
        <f t="shared" si="1"/>
        <v>0.35499999999999954</v>
      </c>
      <c r="K52" s="135">
        <f t="shared" si="5"/>
        <v>0.39999999999999947</v>
      </c>
      <c r="L52" s="136">
        <f t="shared" si="9"/>
        <v>0.42499999999999982</v>
      </c>
      <c r="M52" s="143">
        <f t="shared" si="2"/>
        <v>0.35499999999999954</v>
      </c>
      <c r="N52" s="144">
        <f t="shared" si="6"/>
        <v>0.39999999999999947</v>
      </c>
      <c r="O52" s="145">
        <f t="shared" si="10"/>
        <v>0.42499999999999982</v>
      </c>
      <c r="P52" s="149">
        <f t="shared" si="3"/>
        <v>6.8138195777351154E-2</v>
      </c>
      <c r="Q52" s="150">
        <f t="shared" si="7"/>
        <v>7.6775431861804119E-2</v>
      </c>
      <c r="R52" s="151">
        <f t="shared" si="11"/>
        <v>8.1573896353166947E-2</v>
      </c>
    </row>
    <row r="53" spans="1:18" x14ac:dyDescent="0.25">
      <c r="A53" s="110" t="s">
        <v>196</v>
      </c>
      <c r="B53" s="111">
        <v>-1.5910660000000001</v>
      </c>
      <c r="C53" s="111">
        <v>4.7</v>
      </c>
      <c r="E53" s="161" t="s">
        <v>215</v>
      </c>
      <c r="F53" s="162">
        <v>5.13</v>
      </c>
      <c r="G53" s="134">
        <f t="shared" si="0"/>
        <v>5.1400000000000006</v>
      </c>
      <c r="H53" s="135">
        <f t="shared" si="4"/>
        <v>4.8550000000000004</v>
      </c>
      <c r="I53" s="136">
        <f t="shared" si="8"/>
        <v>4.8100000000000005</v>
      </c>
      <c r="J53" s="141">
        <f t="shared" si="1"/>
        <v>-1.0000000000000675E-2</v>
      </c>
      <c r="K53" s="135">
        <f t="shared" si="5"/>
        <v>0.27499999999999947</v>
      </c>
      <c r="L53" s="136">
        <f t="shared" si="9"/>
        <v>0.3199999999999994</v>
      </c>
      <c r="M53" s="143">
        <f t="shared" si="2"/>
        <v>1.0000000000000675E-2</v>
      </c>
      <c r="N53" s="144">
        <f t="shared" si="6"/>
        <v>0.27499999999999947</v>
      </c>
      <c r="O53" s="145">
        <f t="shared" si="10"/>
        <v>0.3199999999999994</v>
      </c>
      <c r="P53" s="149">
        <f t="shared" si="3"/>
        <v>1.9493177387915547E-3</v>
      </c>
      <c r="Q53" s="150">
        <f t="shared" si="7"/>
        <v>5.3606237816764032E-2</v>
      </c>
      <c r="R53" s="151">
        <f t="shared" si="11"/>
        <v>6.2378167641325422E-2</v>
      </c>
    </row>
    <row r="54" spans="1:18" x14ac:dyDescent="0.25">
      <c r="A54" s="110" t="s">
        <v>197</v>
      </c>
      <c r="B54" s="111">
        <v>-1.5407550000000001</v>
      </c>
      <c r="C54" s="111">
        <v>4.51</v>
      </c>
      <c r="E54" s="161" t="s">
        <v>216</v>
      </c>
      <c r="F54" s="162">
        <v>5.31</v>
      </c>
      <c r="G54" s="134">
        <f t="shared" si="0"/>
        <v>5.17</v>
      </c>
      <c r="H54" s="135">
        <f t="shared" si="4"/>
        <v>5.1400000000000006</v>
      </c>
      <c r="I54" s="136">
        <f t="shared" si="8"/>
        <v>4.8550000000000004</v>
      </c>
      <c r="J54" s="141">
        <f t="shared" si="1"/>
        <v>0.13999999999999968</v>
      </c>
      <c r="K54" s="135">
        <f t="shared" si="5"/>
        <v>0.16999999999999904</v>
      </c>
      <c r="L54" s="136">
        <f t="shared" si="9"/>
        <v>0.45499999999999918</v>
      </c>
      <c r="M54" s="143">
        <f t="shared" si="2"/>
        <v>0.13999999999999968</v>
      </c>
      <c r="N54" s="144">
        <f t="shared" si="6"/>
        <v>0.16999999999999904</v>
      </c>
      <c r="O54" s="145">
        <f t="shared" si="10"/>
        <v>0.45499999999999918</v>
      </c>
      <c r="P54" s="149">
        <f t="shared" si="3"/>
        <v>2.6365348399246646E-2</v>
      </c>
      <c r="Q54" s="150">
        <f t="shared" si="7"/>
        <v>3.2015065913370819E-2</v>
      </c>
      <c r="R54" s="151">
        <f t="shared" si="11"/>
        <v>8.5687382297551642E-2</v>
      </c>
    </row>
    <row r="55" spans="1:18" x14ac:dyDescent="0.25">
      <c r="A55" s="110" t="s">
        <v>198</v>
      </c>
      <c r="B55" s="111">
        <v>-1.3286709999999999</v>
      </c>
      <c r="C55" s="111">
        <v>4.18</v>
      </c>
      <c r="E55" s="161" t="s">
        <v>217</v>
      </c>
      <c r="F55" s="162">
        <v>5.75</v>
      </c>
      <c r="G55" s="134">
        <f t="shared" si="0"/>
        <v>5.22</v>
      </c>
      <c r="H55" s="135">
        <f t="shared" si="4"/>
        <v>5.17</v>
      </c>
      <c r="I55" s="136">
        <f t="shared" si="8"/>
        <v>5.1400000000000006</v>
      </c>
      <c r="J55" s="141">
        <f t="shared" si="1"/>
        <v>0.53000000000000025</v>
      </c>
      <c r="K55" s="135">
        <f t="shared" si="5"/>
        <v>0.58000000000000007</v>
      </c>
      <c r="L55" s="136">
        <f t="shared" si="9"/>
        <v>0.60999999999999943</v>
      </c>
      <c r="M55" s="143">
        <f t="shared" si="2"/>
        <v>0.53000000000000025</v>
      </c>
      <c r="N55" s="144">
        <f t="shared" si="6"/>
        <v>0.58000000000000007</v>
      </c>
      <c r="O55" s="145">
        <f t="shared" si="10"/>
        <v>0.60999999999999943</v>
      </c>
      <c r="P55" s="149">
        <f t="shared" si="3"/>
        <v>9.21739130434783E-2</v>
      </c>
      <c r="Q55" s="150">
        <f t="shared" si="7"/>
        <v>0.10086956521739132</v>
      </c>
      <c r="R55" s="151">
        <f t="shared" si="11"/>
        <v>0.10608695652173904</v>
      </c>
    </row>
    <row r="56" spans="1:18" x14ac:dyDescent="0.25">
      <c r="A56" s="110" t="s">
        <v>199</v>
      </c>
      <c r="B56" s="111">
        <v>-1.659545</v>
      </c>
      <c r="C56" s="111">
        <v>4.37</v>
      </c>
      <c r="E56" s="161" t="s">
        <v>218</v>
      </c>
      <c r="F56" s="162">
        <v>5.61</v>
      </c>
      <c r="G56" s="134">
        <f t="shared" si="0"/>
        <v>5.5299999999999994</v>
      </c>
      <c r="H56" s="135">
        <f t="shared" si="4"/>
        <v>5.22</v>
      </c>
      <c r="I56" s="136">
        <f t="shared" si="8"/>
        <v>5.17</v>
      </c>
      <c r="J56" s="141">
        <f t="shared" si="1"/>
        <v>8.0000000000000959E-2</v>
      </c>
      <c r="K56" s="135">
        <f t="shared" si="5"/>
        <v>0.39000000000000057</v>
      </c>
      <c r="L56" s="136">
        <f t="shared" si="9"/>
        <v>0.44000000000000039</v>
      </c>
      <c r="M56" s="143">
        <f t="shared" si="2"/>
        <v>8.0000000000000959E-2</v>
      </c>
      <c r="N56" s="144">
        <f t="shared" si="6"/>
        <v>0.39000000000000057</v>
      </c>
      <c r="O56" s="145">
        <f t="shared" si="10"/>
        <v>0.44000000000000039</v>
      </c>
      <c r="P56" s="149">
        <f t="shared" si="3"/>
        <v>1.4260249554367372E-2</v>
      </c>
      <c r="Q56" s="150">
        <f t="shared" si="7"/>
        <v>6.9518716577540204E-2</v>
      </c>
      <c r="R56" s="151">
        <f t="shared" si="11"/>
        <v>7.8431372549019676E-2</v>
      </c>
    </row>
    <row r="57" spans="1:18" x14ac:dyDescent="0.25">
      <c r="A57" s="110" t="s">
        <v>200</v>
      </c>
      <c r="B57" s="111">
        <v>-1.4629779999999999</v>
      </c>
      <c r="C57" s="111">
        <v>4.45</v>
      </c>
      <c r="E57" s="161" t="s">
        <v>219</v>
      </c>
      <c r="F57" s="162">
        <v>5.84</v>
      </c>
      <c r="G57" s="134">
        <f t="shared" si="0"/>
        <v>5.68</v>
      </c>
      <c r="H57" s="135">
        <f t="shared" si="4"/>
        <v>5.5299999999999994</v>
      </c>
      <c r="I57" s="136">
        <f t="shared" si="8"/>
        <v>5.22</v>
      </c>
      <c r="J57" s="141">
        <f t="shared" si="1"/>
        <v>0.16000000000000014</v>
      </c>
      <c r="K57" s="135">
        <f t="shared" si="5"/>
        <v>0.3100000000000005</v>
      </c>
      <c r="L57" s="136">
        <f t="shared" si="9"/>
        <v>0.62000000000000011</v>
      </c>
      <c r="M57" s="143">
        <f t="shared" si="2"/>
        <v>0.16000000000000014</v>
      </c>
      <c r="N57" s="144">
        <f t="shared" si="6"/>
        <v>0.3100000000000005</v>
      </c>
      <c r="O57" s="145">
        <f t="shared" si="10"/>
        <v>0.62000000000000011</v>
      </c>
      <c r="P57" s="149">
        <f t="shared" si="3"/>
        <v>2.7397260273972629E-2</v>
      </c>
      <c r="Q57" s="150">
        <f t="shared" si="7"/>
        <v>5.3082191780822005E-2</v>
      </c>
      <c r="R57" s="151">
        <f t="shared" si="11"/>
        <v>0.10616438356164386</v>
      </c>
    </row>
    <row r="58" spans="1:18" x14ac:dyDescent="0.25">
      <c r="A58" s="110" t="s">
        <v>201</v>
      </c>
      <c r="B58" s="111">
        <v>-0.59094599999999997</v>
      </c>
      <c r="C58" s="111">
        <v>4.21</v>
      </c>
      <c r="E58" s="161" t="s">
        <v>220</v>
      </c>
      <c r="F58" s="162">
        <v>6.06</v>
      </c>
      <c r="G58" s="134">
        <f t="shared" si="0"/>
        <v>5.7249999999999996</v>
      </c>
      <c r="H58" s="135">
        <f t="shared" si="4"/>
        <v>5.68</v>
      </c>
      <c r="I58" s="136">
        <f t="shared" si="8"/>
        <v>5.5299999999999994</v>
      </c>
      <c r="J58" s="141">
        <f t="shared" si="1"/>
        <v>0.33499999999999996</v>
      </c>
      <c r="K58" s="135">
        <f t="shared" si="5"/>
        <v>0.37999999999999989</v>
      </c>
      <c r="L58" s="136">
        <f t="shared" si="9"/>
        <v>0.53000000000000025</v>
      </c>
      <c r="M58" s="143">
        <f t="shared" si="2"/>
        <v>0.33499999999999996</v>
      </c>
      <c r="N58" s="144">
        <f t="shared" si="6"/>
        <v>0.37999999999999989</v>
      </c>
      <c r="O58" s="145">
        <f t="shared" si="10"/>
        <v>0.53000000000000025</v>
      </c>
      <c r="P58" s="149">
        <f t="shared" si="3"/>
        <v>5.5280528052805276E-2</v>
      </c>
      <c r="Q58" s="150">
        <f t="shared" si="7"/>
        <v>6.2706270627062688E-2</v>
      </c>
      <c r="R58" s="151">
        <f t="shared" si="11"/>
        <v>8.7458745874587504E-2</v>
      </c>
    </row>
    <row r="59" spans="1:18" x14ac:dyDescent="0.25">
      <c r="A59" s="110" t="s">
        <v>202</v>
      </c>
      <c r="B59" s="111">
        <v>-5.0321999999999999E-2</v>
      </c>
      <c r="C59" s="111">
        <v>4.0999999999999996</v>
      </c>
      <c r="E59" s="161" t="s">
        <v>221</v>
      </c>
      <c r="F59" s="162">
        <v>6.15</v>
      </c>
      <c r="G59" s="134">
        <f t="shared" si="0"/>
        <v>5.9499999999999993</v>
      </c>
      <c r="H59" s="135">
        <f t="shared" si="4"/>
        <v>5.7249999999999996</v>
      </c>
      <c r="I59" s="136">
        <f t="shared" si="8"/>
        <v>5.68</v>
      </c>
      <c r="J59" s="141">
        <f t="shared" si="1"/>
        <v>0.20000000000000107</v>
      </c>
      <c r="K59" s="135">
        <f t="shared" si="5"/>
        <v>0.42500000000000071</v>
      </c>
      <c r="L59" s="136">
        <f t="shared" si="9"/>
        <v>0.47000000000000064</v>
      </c>
      <c r="M59" s="143">
        <f t="shared" si="2"/>
        <v>0.20000000000000107</v>
      </c>
      <c r="N59" s="144">
        <f t="shared" si="6"/>
        <v>0.42500000000000071</v>
      </c>
      <c r="O59" s="145">
        <f t="shared" si="10"/>
        <v>0.47000000000000064</v>
      </c>
      <c r="P59" s="149">
        <f t="shared" si="3"/>
        <v>3.2520325203252202E-2</v>
      </c>
      <c r="Q59" s="150">
        <f t="shared" si="7"/>
        <v>6.9105691056910681E-2</v>
      </c>
      <c r="R59" s="151">
        <f t="shared" si="11"/>
        <v>7.6422764227642381E-2</v>
      </c>
    </row>
    <row r="60" spans="1:18" x14ac:dyDescent="0.25">
      <c r="A60" s="110" t="s">
        <v>203</v>
      </c>
      <c r="B60" s="111">
        <v>0.121556</v>
      </c>
      <c r="C60" s="111">
        <v>4.42</v>
      </c>
      <c r="E60" s="161" t="s">
        <v>222</v>
      </c>
      <c r="F60" s="162">
        <v>6.51</v>
      </c>
      <c r="G60" s="134">
        <f t="shared" si="0"/>
        <v>6.1050000000000004</v>
      </c>
      <c r="H60" s="135">
        <f t="shared" si="4"/>
        <v>5.9499999999999993</v>
      </c>
      <c r="I60" s="136">
        <f t="shared" si="8"/>
        <v>5.7249999999999996</v>
      </c>
      <c r="J60" s="141">
        <f t="shared" si="1"/>
        <v>0.40499999999999936</v>
      </c>
      <c r="K60" s="135">
        <f t="shared" si="5"/>
        <v>0.5600000000000005</v>
      </c>
      <c r="L60" s="136">
        <f t="shared" si="9"/>
        <v>0.78500000000000014</v>
      </c>
      <c r="M60" s="143">
        <f t="shared" si="2"/>
        <v>0.40499999999999936</v>
      </c>
      <c r="N60" s="144">
        <f t="shared" si="6"/>
        <v>0.5600000000000005</v>
      </c>
      <c r="O60" s="145">
        <f t="shared" si="10"/>
        <v>0.78500000000000014</v>
      </c>
      <c r="P60" s="149">
        <f t="shared" si="3"/>
        <v>6.2211981566820181E-2</v>
      </c>
      <c r="Q60" s="150">
        <f t="shared" si="7"/>
        <v>8.6021505376344162E-2</v>
      </c>
      <c r="R60" s="151">
        <f t="shared" si="11"/>
        <v>0.12058371735791093</v>
      </c>
    </row>
    <row r="61" spans="1:18" x14ac:dyDescent="0.25">
      <c r="A61" s="110" t="s">
        <v>204</v>
      </c>
      <c r="B61" s="111">
        <v>0.20269599999999999</v>
      </c>
      <c r="C61" s="111">
        <v>4.1100000000000003</v>
      </c>
      <c r="E61" s="161" t="s">
        <v>223</v>
      </c>
      <c r="F61" s="162">
        <v>6.69</v>
      </c>
      <c r="G61" s="134">
        <f t="shared" si="0"/>
        <v>6.33</v>
      </c>
      <c r="H61" s="135">
        <f t="shared" si="4"/>
        <v>6.1050000000000004</v>
      </c>
      <c r="I61" s="136">
        <f t="shared" si="8"/>
        <v>5.9499999999999993</v>
      </c>
      <c r="J61" s="141">
        <f t="shared" si="1"/>
        <v>0.36000000000000032</v>
      </c>
      <c r="K61" s="135">
        <f t="shared" si="5"/>
        <v>0.58499999999999996</v>
      </c>
      <c r="L61" s="136">
        <f t="shared" si="9"/>
        <v>0.7400000000000011</v>
      </c>
      <c r="M61" s="143">
        <f t="shared" si="2"/>
        <v>0.36000000000000032</v>
      </c>
      <c r="N61" s="144">
        <f t="shared" si="6"/>
        <v>0.58499999999999996</v>
      </c>
      <c r="O61" s="145">
        <f t="shared" si="10"/>
        <v>0.7400000000000011</v>
      </c>
      <c r="P61" s="149">
        <f t="shared" si="3"/>
        <v>5.3811659192825156E-2</v>
      </c>
      <c r="Q61" s="150">
        <f t="shared" si="7"/>
        <v>8.7443946188340796E-2</v>
      </c>
      <c r="R61" s="151">
        <f t="shared" si="11"/>
        <v>0.110612855007474</v>
      </c>
    </row>
    <row r="62" spans="1:18" x14ac:dyDescent="0.25">
      <c r="A62" s="110" t="s">
        <v>205</v>
      </c>
      <c r="B62" s="111">
        <v>0.57315199999999999</v>
      </c>
      <c r="C62" s="111">
        <v>4.24</v>
      </c>
      <c r="E62" s="161" t="s">
        <v>224</v>
      </c>
      <c r="F62" s="162">
        <v>6.73</v>
      </c>
      <c r="G62" s="134">
        <f t="shared" si="0"/>
        <v>6.6</v>
      </c>
      <c r="H62" s="135">
        <f t="shared" si="4"/>
        <v>6.33</v>
      </c>
      <c r="I62" s="136">
        <f t="shared" si="8"/>
        <v>6.1050000000000004</v>
      </c>
      <c r="J62" s="141">
        <f t="shared" si="1"/>
        <v>0.13000000000000078</v>
      </c>
      <c r="K62" s="135">
        <f t="shared" si="5"/>
        <v>0.40000000000000036</v>
      </c>
      <c r="L62" s="136">
        <f t="shared" si="9"/>
        <v>0.625</v>
      </c>
      <c r="M62" s="143">
        <f t="shared" si="2"/>
        <v>0.13000000000000078</v>
      </c>
      <c r="N62" s="144">
        <f t="shared" si="6"/>
        <v>0.40000000000000036</v>
      </c>
      <c r="O62" s="145">
        <f t="shared" si="10"/>
        <v>0.625</v>
      </c>
      <c r="P62" s="149">
        <f t="shared" si="3"/>
        <v>1.9316493313521661E-2</v>
      </c>
      <c r="Q62" s="150">
        <f t="shared" si="7"/>
        <v>5.94353640416048E-2</v>
      </c>
      <c r="R62" s="151">
        <f t="shared" si="11"/>
        <v>9.2867756315007419E-2</v>
      </c>
    </row>
    <row r="63" spans="1:18" x14ac:dyDescent="0.25">
      <c r="A63" s="110" t="s">
        <v>206</v>
      </c>
      <c r="B63" s="111">
        <v>0.72216599999999997</v>
      </c>
      <c r="C63" s="111">
        <v>4.6100000000000003</v>
      </c>
      <c r="E63" s="161" t="s">
        <v>225</v>
      </c>
      <c r="F63" s="162">
        <v>6.85</v>
      </c>
      <c r="G63" s="134">
        <f t="shared" si="0"/>
        <v>6.7100000000000009</v>
      </c>
      <c r="H63" s="135">
        <f t="shared" si="4"/>
        <v>6.6</v>
      </c>
      <c r="I63" s="136">
        <f t="shared" si="8"/>
        <v>6.33</v>
      </c>
      <c r="J63" s="141">
        <f t="shared" si="1"/>
        <v>0.13999999999999879</v>
      </c>
      <c r="K63" s="135">
        <f t="shared" si="5"/>
        <v>0.25</v>
      </c>
      <c r="L63" s="136">
        <f t="shared" si="9"/>
        <v>0.51999999999999957</v>
      </c>
      <c r="M63" s="143">
        <f t="shared" si="2"/>
        <v>0.13999999999999879</v>
      </c>
      <c r="N63" s="144">
        <f t="shared" si="6"/>
        <v>0.25</v>
      </c>
      <c r="O63" s="145">
        <f t="shared" si="10"/>
        <v>0.51999999999999957</v>
      </c>
      <c r="P63" s="149">
        <f t="shared" si="3"/>
        <v>2.0437956204379385E-2</v>
      </c>
      <c r="Q63" s="150">
        <f t="shared" si="7"/>
        <v>3.6496350364963508E-2</v>
      </c>
      <c r="R63" s="151">
        <f t="shared" si="11"/>
        <v>7.5912408759124028E-2</v>
      </c>
    </row>
    <row r="64" spans="1:18" x14ac:dyDescent="0.25">
      <c r="A64" s="110" t="s">
        <v>207</v>
      </c>
      <c r="B64" s="111">
        <v>1.0551699999999999</v>
      </c>
      <c r="C64" s="111">
        <v>4.45</v>
      </c>
      <c r="E64" s="161" t="s">
        <v>226</v>
      </c>
      <c r="F64" s="162">
        <v>6.5</v>
      </c>
      <c r="G64" s="134">
        <f t="shared" si="0"/>
        <v>6.79</v>
      </c>
      <c r="H64" s="135">
        <f t="shared" si="4"/>
        <v>6.7100000000000009</v>
      </c>
      <c r="I64" s="136">
        <f t="shared" si="8"/>
        <v>6.6</v>
      </c>
      <c r="J64" s="141">
        <f t="shared" si="1"/>
        <v>-0.29000000000000004</v>
      </c>
      <c r="K64" s="135">
        <f t="shared" si="5"/>
        <v>-0.21000000000000085</v>
      </c>
      <c r="L64" s="136">
        <f t="shared" si="9"/>
        <v>-9.9999999999999645E-2</v>
      </c>
      <c r="M64" s="143">
        <f t="shared" si="2"/>
        <v>0.29000000000000004</v>
      </c>
      <c r="N64" s="144">
        <f t="shared" si="6"/>
        <v>0.21000000000000085</v>
      </c>
      <c r="O64" s="145">
        <f t="shared" si="10"/>
        <v>9.9999999999999645E-2</v>
      </c>
      <c r="P64" s="149">
        <f t="shared" si="3"/>
        <v>4.4615384615384619E-2</v>
      </c>
      <c r="Q64" s="150">
        <f t="shared" si="7"/>
        <v>3.230769230769244E-2</v>
      </c>
      <c r="R64" s="151">
        <f t="shared" si="11"/>
        <v>1.538461538461533E-2</v>
      </c>
    </row>
    <row r="65" spans="1:18" x14ac:dyDescent="0.25">
      <c r="A65" s="110" t="s">
        <v>208</v>
      </c>
      <c r="B65" s="111">
        <v>1.1749350000000001</v>
      </c>
      <c r="C65" s="111">
        <v>4.6399999999999997</v>
      </c>
      <c r="E65" s="161" t="s">
        <v>227</v>
      </c>
      <c r="F65" s="162">
        <v>6.56</v>
      </c>
      <c r="G65" s="134">
        <f t="shared" si="0"/>
        <v>6.6749999999999998</v>
      </c>
      <c r="H65" s="135">
        <f t="shared" si="4"/>
        <v>6.79</v>
      </c>
      <c r="I65" s="136">
        <f t="shared" si="8"/>
        <v>6.7100000000000009</v>
      </c>
      <c r="J65" s="141">
        <f t="shared" si="1"/>
        <v>-0.11500000000000021</v>
      </c>
      <c r="K65" s="135">
        <f t="shared" si="5"/>
        <v>-0.23000000000000043</v>
      </c>
      <c r="L65" s="136">
        <f t="shared" si="9"/>
        <v>-0.15000000000000124</v>
      </c>
      <c r="M65" s="143">
        <f t="shared" si="2"/>
        <v>0.11500000000000021</v>
      </c>
      <c r="N65" s="144">
        <f t="shared" si="6"/>
        <v>0.23000000000000043</v>
      </c>
      <c r="O65" s="145">
        <f t="shared" si="10"/>
        <v>0.15000000000000124</v>
      </c>
      <c r="P65" s="149">
        <f t="shared" si="3"/>
        <v>1.7530487804878082E-2</v>
      </c>
      <c r="Q65" s="150">
        <f t="shared" si="7"/>
        <v>3.5060975609756163E-2</v>
      </c>
      <c r="R65" s="151">
        <f t="shared" si="11"/>
        <v>2.2865853658536776E-2</v>
      </c>
    </row>
    <row r="66" spans="1:18" x14ac:dyDescent="0.25">
      <c r="A66" s="110" t="s">
        <v>209</v>
      </c>
      <c r="B66" s="111">
        <v>1.8879349999999999</v>
      </c>
      <c r="C66" s="111">
        <v>4.26</v>
      </c>
      <c r="E66" s="161" t="s">
        <v>228</v>
      </c>
      <c r="F66" s="162">
        <v>6.66</v>
      </c>
      <c r="G66" s="134">
        <f t="shared" si="0"/>
        <v>6.5299999999999994</v>
      </c>
      <c r="H66" s="135">
        <f t="shared" si="4"/>
        <v>6.6749999999999998</v>
      </c>
      <c r="I66" s="136">
        <f t="shared" si="8"/>
        <v>6.79</v>
      </c>
      <c r="J66" s="141">
        <f t="shared" si="1"/>
        <v>0.13000000000000078</v>
      </c>
      <c r="K66" s="135">
        <f t="shared" si="5"/>
        <v>-1.499999999999968E-2</v>
      </c>
      <c r="L66" s="136">
        <f t="shared" si="9"/>
        <v>-0.12999999999999989</v>
      </c>
      <c r="M66" s="143">
        <f t="shared" si="2"/>
        <v>0.13000000000000078</v>
      </c>
      <c r="N66" s="144">
        <f t="shared" si="6"/>
        <v>1.499999999999968E-2</v>
      </c>
      <c r="O66" s="145">
        <f t="shared" si="10"/>
        <v>0.12999999999999989</v>
      </c>
      <c r="P66" s="149">
        <f t="shared" si="3"/>
        <v>1.9519519519519638E-2</v>
      </c>
      <c r="Q66" s="150">
        <f t="shared" si="7"/>
        <v>2.2522522522522041E-3</v>
      </c>
      <c r="R66" s="151">
        <f t="shared" si="11"/>
        <v>1.9519519519519503E-2</v>
      </c>
    </row>
    <row r="67" spans="1:18" x14ac:dyDescent="0.25">
      <c r="A67" s="110" t="s">
        <v>210</v>
      </c>
      <c r="B67" s="111">
        <v>1.9742839999999999</v>
      </c>
      <c r="C67" s="111">
        <v>4.59</v>
      </c>
      <c r="E67" s="161" t="s">
        <v>229</v>
      </c>
      <c r="F67" s="162">
        <v>6.39</v>
      </c>
      <c r="G67" s="134">
        <f t="shared" si="0"/>
        <v>6.6099999999999994</v>
      </c>
      <c r="H67" s="135">
        <f t="shared" si="4"/>
        <v>6.5299999999999994</v>
      </c>
      <c r="I67" s="136">
        <f t="shared" si="8"/>
        <v>6.6749999999999998</v>
      </c>
      <c r="J67" s="141">
        <f t="shared" si="1"/>
        <v>-0.21999999999999975</v>
      </c>
      <c r="K67" s="135">
        <f t="shared" si="5"/>
        <v>-0.13999999999999968</v>
      </c>
      <c r="L67" s="136">
        <f t="shared" si="9"/>
        <v>-0.28500000000000014</v>
      </c>
      <c r="M67" s="143">
        <f t="shared" si="2"/>
        <v>0.21999999999999975</v>
      </c>
      <c r="N67" s="144">
        <f t="shared" si="6"/>
        <v>0.13999999999999968</v>
      </c>
      <c r="O67" s="145">
        <f t="shared" si="10"/>
        <v>0.28500000000000014</v>
      </c>
      <c r="P67" s="149">
        <f t="shared" si="3"/>
        <v>3.4428794992175236E-2</v>
      </c>
      <c r="Q67" s="150">
        <f t="shared" si="7"/>
        <v>2.1909233176838763E-2</v>
      </c>
      <c r="R67" s="151">
        <f t="shared" si="11"/>
        <v>4.4600938967136176E-2</v>
      </c>
    </row>
    <row r="68" spans="1:18" x14ac:dyDescent="0.25">
      <c r="A68" s="110" t="s">
        <v>211</v>
      </c>
      <c r="B68" s="111">
        <v>1.9704930000000001</v>
      </c>
      <c r="C68" s="111">
        <v>4.9800000000000004</v>
      </c>
      <c r="E68" s="163" t="s">
        <v>230</v>
      </c>
      <c r="F68" s="164">
        <v>6.27</v>
      </c>
      <c r="G68" s="137">
        <f t="shared" si="0"/>
        <v>6.5250000000000004</v>
      </c>
      <c r="H68" s="138">
        <f t="shared" si="4"/>
        <v>6.6099999999999994</v>
      </c>
      <c r="I68" s="139">
        <f t="shared" si="8"/>
        <v>6.5299999999999994</v>
      </c>
      <c r="J68" s="142">
        <f t="shared" si="1"/>
        <v>-0.25500000000000078</v>
      </c>
      <c r="K68" s="138">
        <f t="shared" si="5"/>
        <v>-0.33999999999999986</v>
      </c>
      <c r="L68" s="139">
        <f t="shared" si="9"/>
        <v>-0.25999999999999979</v>
      </c>
      <c r="M68" s="146">
        <f t="shared" si="2"/>
        <v>0.25500000000000078</v>
      </c>
      <c r="N68" s="147">
        <f t="shared" si="6"/>
        <v>0.33999999999999986</v>
      </c>
      <c r="O68" s="148">
        <f t="shared" si="10"/>
        <v>0.25999999999999979</v>
      </c>
      <c r="P68" s="152">
        <f t="shared" si="3"/>
        <v>4.0669856459330272E-2</v>
      </c>
      <c r="Q68" s="153">
        <f t="shared" si="7"/>
        <v>5.4226475279106838E-2</v>
      </c>
      <c r="R68" s="154">
        <f t="shared" si="11"/>
        <v>4.1467304625199333E-2</v>
      </c>
    </row>
    <row r="69" spans="1:18" x14ac:dyDescent="0.25">
      <c r="A69" s="110" t="s">
        <v>212</v>
      </c>
      <c r="B69" s="111">
        <v>2.3532980000000001</v>
      </c>
      <c r="C69" s="111">
        <v>4.6399999999999997</v>
      </c>
    </row>
    <row r="70" spans="1:18" x14ac:dyDescent="0.25">
      <c r="A70" s="110" t="s">
        <v>213</v>
      </c>
      <c r="B70" s="111">
        <v>2.2770779999999999</v>
      </c>
      <c r="C70" s="111">
        <v>5.07</v>
      </c>
      <c r="I70" s="128"/>
      <c r="J70" s="173">
        <f>SUMSQ(J45:J68)/COUNT(J45:J68)</f>
        <v>6.9951041666666713E-2</v>
      </c>
      <c r="K70" s="174">
        <f t="shared" ref="K70:L70" si="12">SUMSQ(K45:K68)/COUNT(K45:K68)</f>
        <v>0.12236521739130445</v>
      </c>
      <c r="L70" s="175">
        <f t="shared" si="12"/>
        <v>0.21078181818181826</v>
      </c>
      <c r="M70" s="173">
        <f>SUM(M45:M68)/COUNT(M45:M68)</f>
        <v>0.22395833333333348</v>
      </c>
      <c r="N70" s="174">
        <f t="shared" ref="N70:O70" si="13">SUM(N45:N68)/COUNT(N45:N68)</f>
        <v>0.31391304347826093</v>
      </c>
      <c r="O70" s="174">
        <f t="shared" si="13"/>
        <v>0.4072727272727274</v>
      </c>
      <c r="P70" s="171">
        <f t="shared" ref="P70:R70" si="14">SUM(P45:P68)/COUNT(P45:P68)</f>
        <v>3.9638853249242406E-2</v>
      </c>
      <c r="Q70" s="171">
        <f t="shared" si="14"/>
        <v>5.4840361002746141E-2</v>
      </c>
      <c r="R70" s="172">
        <f t="shared" si="14"/>
        <v>6.978816076254124E-2</v>
      </c>
    </row>
    <row r="71" spans="1:18" x14ac:dyDescent="0.25">
      <c r="A71" s="110" t="s">
        <v>214</v>
      </c>
      <c r="B71" s="111">
        <v>2.5173700000000001</v>
      </c>
      <c r="C71" s="111">
        <v>5.21</v>
      </c>
      <c r="I71" s="128"/>
      <c r="J71" s="269" t="s">
        <v>376</v>
      </c>
      <c r="K71" s="270"/>
      <c r="L71" s="271"/>
      <c r="M71" s="269" t="s">
        <v>377</v>
      </c>
      <c r="N71" s="270"/>
      <c r="O71" s="270"/>
      <c r="P71" s="269" t="s">
        <v>378</v>
      </c>
      <c r="Q71" s="270"/>
      <c r="R71" s="271"/>
    </row>
    <row r="72" spans="1:18" x14ac:dyDescent="0.25">
      <c r="A72" s="110" t="s">
        <v>215</v>
      </c>
      <c r="B72" s="111">
        <v>3.6017809999999999</v>
      </c>
      <c r="C72" s="111">
        <v>5.13</v>
      </c>
    </row>
    <row r="73" spans="1:18" x14ac:dyDescent="0.25">
      <c r="A73" s="110" t="s">
        <v>216</v>
      </c>
      <c r="B73" s="111">
        <v>3.5602309999999999</v>
      </c>
      <c r="C73" s="111">
        <v>5.31</v>
      </c>
    </row>
    <row r="74" spans="1:18" x14ac:dyDescent="0.25">
      <c r="A74" s="110" t="s">
        <v>217</v>
      </c>
      <c r="B74" s="111">
        <v>4.019196</v>
      </c>
      <c r="C74" s="111">
        <v>5.75</v>
      </c>
      <c r="E74" s="158" t="s">
        <v>7</v>
      </c>
      <c r="F74" s="157" t="s">
        <v>316</v>
      </c>
      <c r="G74" s="129" t="s">
        <v>379</v>
      </c>
      <c r="H74" s="130" t="s">
        <v>380</v>
      </c>
      <c r="I74" s="131" t="s">
        <v>381</v>
      </c>
      <c r="J74" s="176" t="s">
        <v>383</v>
      </c>
      <c r="K74" s="177" t="s">
        <v>384</v>
      </c>
      <c r="L74" s="178" t="s">
        <v>385</v>
      </c>
      <c r="M74" s="129" t="s">
        <v>387</v>
      </c>
      <c r="N74" s="130" t="s">
        <v>388</v>
      </c>
      <c r="O74" s="131" t="s">
        <v>389</v>
      </c>
    </row>
    <row r="75" spans="1:18" x14ac:dyDescent="0.25">
      <c r="A75" s="110" t="s">
        <v>218</v>
      </c>
      <c r="B75" s="111">
        <v>4.0430190000000001</v>
      </c>
      <c r="C75" s="111">
        <v>5.61</v>
      </c>
      <c r="E75" s="159" t="s">
        <v>205</v>
      </c>
      <c r="F75" s="166">
        <v>4.24</v>
      </c>
      <c r="G75" s="168"/>
      <c r="H75" s="169"/>
      <c r="I75" s="170"/>
      <c r="J75" s="168"/>
      <c r="K75" s="169"/>
      <c r="L75" s="169"/>
      <c r="M75" s="168"/>
      <c r="N75" s="169"/>
      <c r="O75" s="170"/>
    </row>
    <row r="76" spans="1:18" x14ac:dyDescent="0.25">
      <c r="A76" s="110" t="s">
        <v>219</v>
      </c>
      <c r="B76" s="111">
        <v>3.8385039999999999</v>
      </c>
      <c r="C76" s="111">
        <v>5.84</v>
      </c>
      <c r="E76" s="161" t="s">
        <v>206</v>
      </c>
      <c r="F76" s="111">
        <v>4.6100000000000003</v>
      </c>
      <c r="G76" s="140"/>
      <c r="H76" s="107"/>
      <c r="I76" s="133"/>
      <c r="J76" s="140"/>
      <c r="K76" s="107"/>
      <c r="L76" s="107"/>
      <c r="M76" s="140"/>
      <c r="N76" s="107"/>
      <c r="O76" s="133"/>
    </row>
    <row r="77" spans="1:18" x14ac:dyDescent="0.25">
      <c r="A77" s="110" t="s">
        <v>220</v>
      </c>
      <c r="B77" s="111">
        <v>3.4044669999999999</v>
      </c>
      <c r="C77" s="111">
        <v>6.06</v>
      </c>
      <c r="E77" s="161" t="s">
        <v>207</v>
      </c>
      <c r="F77" s="111">
        <v>4.45</v>
      </c>
      <c r="G77" s="149">
        <f>2*ABS($F45-G45)/(ABS($F45)+ABS(G45))</f>
        <v>5.6338028169012882E-3</v>
      </c>
      <c r="H77" s="107"/>
      <c r="I77" s="133"/>
      <c r="J77" s="140">
        <f>F76</f>
        <v>4.6100000000000003</v>
      </c>
      <c r="K77" s="107"/>
      <c r="L77" s="107"/>
      <c r="M77" s="141">
        <f>ABS($F77-J77)</f>
        <v>0.16000000000000014</v>
      </c>
      <c r="N77" s="107"/>
      <c r="O77" s="133"/>
    </row>
    <row r="78" spans="1:18" x14ac:dyDescent="0.25">
      <c r="A78" s="110" t="s">
        <v>221</v>
      </c>
      <c r="B78" s="111">
        <v>3.151011</v>
      </c>
      <c r="C78" s="111">
        <v>6.15</v>
      </c>
      <c r="E78" s="161" t="s">
        <v>208</v>
      </c>
      <c r="F78" s="111">
        <v>4.6399999999999997</v>
      </c>
      <c r="G78" s="149">
        <f t="shared" ref="G78:I100" si="15">2*ABS($F46-G46)/(ABS($F46)+ABS(G46))</f>
        <v>2.3991275899672721E-2</v>
      </c>
      <c r="H78" s="150">
        <f>2*ABS($F46-H46)/(ABS($F46)+ABS(H46))</f>
        <v>4.7435190292332917E-2</v>
      </c>
      <c r="I78" s="133"/>
      <c r="J78" s="140">
        <f t="shared" ref="J78:J100" si="16">F77</f>
        <v>4.45</v>
      </c>
      <c r="K78" s="107">
        <f>F76</f>
        <v>4.6100000000000003</v>
      </c>
      <c r="L78" s="107"/>
      <c r="M78" s="141">
        <f>ABS($F78-J78)</f>
        <v>0.1899999999999995</v>
      </c>
      <c r="N78" s="135">
        <f>ABS($F78-K78)</f>
        <v>2.9999999999999361E-2</v>
      </c>
      <c r="O78" s="133"/>
    </row>
    <row r="79" spans="1:18" x14ac:dyDescent="0.25">
      <c r="A79" s="110" t="s">
        <v>222</v>
      </c>
      <c r="B79" s="111">
        <v>2.9090549999999999</v>
      </c>
      <c r="C79" s="111">
        <v>6.51</v>
      </c>
      <c r="E79" s="161" t="s">
        <v>209</v>
      </c>
      <c r="F79" s="111">
        <v>4.26</v>
      </c>
      <c r="G79" s="149">
        <f t="shared" si="15"/>
        <v>6.4735945485519628E-2</v>
      </c>
      <c r="H79" s="150">
        <f t="shared" si="15"/>
        <v>6.1433447098976218E-2</v>
      </c>
      <c r="I79" s="151">
        <f>2*ABS($F47-I47)/(ABS($F47)+ABS(I47))</f>
        <v>3.7996545768566703E-2</v>
      </c>
      <c r="J79" s="140">
        <f t="shared" si="16"/>
        <v>4.6399999999999997</v>
      </c>
      <c r="K79" s="107">
        <f t="shared" ref="K79:K100" si="17">F77</f>
        <v>4.45</v>
      </c>
      <c r="L79" s="107">
        <f>F76</f>
        <v>4.6100000000000003</v>
      </c>
      <c r="M79" s="141">
        <f t="shared" ref="M79:M100" si="18">ABS($F79-J79)</f>
        <v>0.37999999999999989</v>
      </c>
      <c r="N79" s="135">
        <f t="shared" ref="N79:N100" si="19">ABS($F79-K79)</f>
        <v>0.19000000000000039</v>
      </c>
      <c r="O79" s="136">
        <f>ABS($F79-L79)</f>
        <v>0.35000000000000053</v>
      </c>
    </row>
    <row r="80" spans="1:18" x14ac:dyDescent="0.25">
      <c r="A80" s="110" t="s">
        <v>223</v>
      </c>
      <c r="B80" s="111">
        <v>3.5477159999999999</v>
      </c>
      <c r="C80" s="111">
        <v>6.69</v>
      </c>
      <c r="E80" s="161" t="s">
        <v>210</v>
      </c>
      <c r="F80" s="111">
        <v>4.59</v>
      </c>
      <c r="G80" s="149">
        <f t="shared" si="15"/>
        <v>3.0973451327433756E-2</v>
      </c>
      <c r="H80" s="150">
        <f t="shared" si="15"/>
        <v>9.8522167487684574E-3</v>
      </c>
      <c r="I80" s="151">
        <f t="shared" si="15"/>
        <v>1.3157894736842018E-2</v>
      </c>
      <c r="J80" s="140">
        <f t="shared" si="16"/>
        <v>4.26</v>
      </c>
      <c r="K80" s="107">
        <f t="shared" si="17"/>
        <v>4.6399999999999997</v>
      </c>
      <c r="L80" s="107">
        <f t="shared" ref="L80:L100" si="20">F77</f>
        <v>4.45</v>
      </c>
      <c r="M80" s="141">
        <f t="shared" si="18"/>
        <v>0.33000000000000007</v>
      </c>
      <c r="N80" s="135">
        <f t="shared" si="19"/>
        <v>4.9999999999999822E-2</v>
      </c>
      <c r="O80" s="136">
        <f t="shared" ref="O80:O100" si="21">ABS($F80-L80)</f>
        <v>0.13999999999999968</v>
      </c>
    </row>
    <row r="81" spans="1:15" x14ac:dyDescent="0.25">
      <c r="A81" s="110" t="s">
        <v>224</v>
      </c>
      <c r="B81" s="111">
        <v>4.1938029999999999</v>
      </c>
      <c r="C81" s="111">
        <v>6.73</v>
      </c>
      <c r="E81" s="161" t="s">
        <v>211</v>
      </c>
      <c r="F81" s="111">
        <v>4.9800000000000004</v>
      </c>
      <c r="G81" s="149">
        <f t="shared" si="15"/>
        <v>0.11802232854864446</v>
      </c>
      <c r="H81" s="150">
        <f t="shared" si="15"/>
        <v>0.11240721102863227</v>
      </c>
      <c r="I81" s="151">
        <f t="shared" si="15"/>
        <v>9.133858267716545E-2</v>
      </c>
      <c r="J81" s="140">
        <f t="shared" si="16"/>
        <v>4.59</v>
      </c>
      <c r="K81" s="107">
        <f t="shared" si="17"/>
        <v>4.26</v>
      </c>
      <c r="L81" s="107">
        <f t="shared" si="20"/>
        <v>4.6399999999999997</v>
      </c>
      <c r="M81" s="141">
        <f t="shared" si="18"/>
        <v>0.39000000000000057</v>
      </c>
      <c r="N81" s="135">
        <f t="shared" si="19"/>
        <v>0.72000000000000064</v>
      </c>
      <c r="O81" s="136">
        <f t="shared" si="21"/>
        <v>0.34000000000000075</v>
      </c>
    </row>
    <row r="82" spans="1:15" x14ac:dyDescent="0.25">
      <c r="A82" s="110" t="s">
        <v>225</v>
      </c>
      <c r="B82" s="111">
        <v>3.9404979999999998</v>
      </c>
      <c r="C82" s="111">
        <v>6.85</v>
      </c>
      <c r="E82" s="161" t="s">
        <v>212</v>
      </c>
      <c r="F82" s="111">
        <v>4.6399999999999997</v>
      </c>
      <c r="G82" s="149">
        <f t="shared" si="15"/>
        <v>3.0769230769230865E-2</v>
      </c>
      <c r="H82" s="150">
        <f t="shared" si="15"/>
        <v>4.7435190292333118E-2</v>
      </c>
      <c r="I82" s="151">
        <f t="shared" si="15"/>
        <v>4.1804180418041889E-2</v>
      </c>
      <c r="J82" s="140">
        <f t="shared" si="16"/>
        <v>4.9800000000000004</v>
      </c>
      <c r="K82" s="107">
        <f t="shared" si="17"/>
        <v>4.59</v>
      </c>
      <c r="L82" s="107">
        <f t="shared" si="20"/>
        <v>4.26</v>
      </c>
      <c r="M82" s="141">
        <f t="shared" si="18"/>
        <v>0.34000000000000075</v>
      </c>
      <c r="N82" s="135">
        <f t="shared" si="19"/>
        <v>4.9999999999999822E-2</v>
      </c>
      <c r="O82" s="136">
        <f t="shared" si="21"/>
        <v>0.37999999999999989</v>
      </c>
    </row>
    <row r="83" spans="1:15" x14ac:dyDescent="0.25">
      <c r="A83" s="110" t="s">
        <v>226</v>
      </c>
      <c r="B83" s="111">
        <v>3.614576</v>
      </c>
      <c r="C83" s="111">
        <v>6.5</v>
      </c>
      <c r="E83" s="161" t="s">
        <v>213</v>
      </c>
      <c r="F83" s="111">
        <v>5.07</v>
      </c>
      <c r="G83" s="149">
        <f t="shared" si="15"/>
        <v>5.2631578947368376E-2</v>
      </c>
      <c r="H83" s="150">
        <f t="shared" si="15"/>
        <v>5.783866057838663E-2</v>
      </c>
      <c r="I83" s="151">
        <f t="shared" si="15"/>
        <v>0.13586097946287529</v>
      </c>
      <c r="J83" s="140">
        <f t="shared" si="16"/>
        <v>4.6399999999999997</v>
      </c>
      <c r="K83" s="107">
        <f t="shared" si="17"/>
        <v>4.9800000000000004</v>
      </c>
      <c r="L83" s="107">
        <f t="shared" si="20"/>
        <v>4.59</v>
      </c>
      <c r="M83" s="141">
        <f t="shared" si="18"/>
        <v>0.4300000000000006</v>
      </c>
      <c r="N83" s="135">
        <f t="shared" si="19"/>
        <v>8.9999999999999858E-2</v>
      </c>
      <c r="O83" s="136">
        <f t="shared" si="21"/>
        <v>0.48000000000000043</v>
      </c>
    </row>
    <row r="84" spans="1:15" x14ac:dyDescent="0.25">
      <c r="A84" s="110" t="s">
        <v>227</v>
      </c>
      <c r="B84" s="111">
        <v>3.5058590000000001</v>
      </c>
      <c r="C84" s="111">
        <v>6.56</v>
      </c>
      <c r="E84" s="161" t="s">
        <v>214</v>
      </c>
      <c r="F84" s="111">
        <v>5.21</v>
      </c>
      <c r="G84" s="149">
        <f t="shared" si="15"/>
        <v>7.0541480377545845E-2</v>
      </c>
      <c r="H84" s="150">
        <f t="shared" si="15"/>
        <v>7.9840319361277348E-2</v>
      </c>
      <c r="I84" s="151">
        <f t="shared" si="15"/>
        <v>8.5042521260630277E-2</v>
      </c>
      <c r="J84" s="140">
        <f t="shared" si="16"/>
        <v>5.07</v>
      </c>
      <c r="K84" s="107">
        <f t="shared" si="17"/>
        <v>4.6399999999999997</v>
      </c>
      <c r="L84" s="107">
        <f t="shared" si="20"/>
        <v>4.9800000000000004</v>
      </c>
      <c r="M84" s="141">
        <f t="shared" si="18"/>
        <v>0.13999999999999968</v>
      </c>
      <c r="N84" s="135">
        <f t="shared" si="19"/>
        <v>0.57000000000000028</v>
      </c>
      <c r="O84" s="136">
        <f t="shared" si="21"/>
        <v>0.22999999999999954</v>
      </c>
    </row>
    <row r="85" spans="1:15" x14ac:dyDescent="0.25">
      <c r="A85" s="110" t="s">
        <v>228</v>
      </c>
      <c r="B85" s="111">
        <v>3.6038679999999998</v>
      </c>
      <c r="C85" s="111">
        <v>6.66</v>
      </c>
      <c r="E85" s="161" t="s">
        <v>215</v>
      </c>
      <c r="F85" s="111">
        <v>5.13</v>
      </c>
      <c r="G85" s="149">
        <f t="shared" si="15"/>
        <v>1.9474196689387878E-3</v>
      </c>
      <c r="H85" s="150">
        <f t="shared" si="15"/>
        <v>5.5082623935903754E-2</v>
      </c>
      <c r="I85" s="151">
        <f t="shared" si="15"/>
        <v>6.4386317907444535E-2</v>
      </c>
      <c r="J85" s="140">
        <f t="shared" si="16"/>
        <v>5.21</v>
      </c>
      <c r="K85" s="107">
        <f t="shared" si="17"/>
        <v>5.07</v>
      </c>
      <c r="L85" s="107">
        <f t="shared" si="20"/>
        <v>4.6399999999999997</v>
      </c>
      <c r="M85" s="141">
        <f t="shared" si="18"/>
        <v>8.0000000000000071E-2</v>
      </c>
      <c r="N85" s="135">
        <f t="shared" si="19"/>
        <v>5.9999999999999609E-2</v>
      </c>
      <c r="O85" s="136">
        <f t="shared" si="21"/>
        <v>0.49000000000000021</v>
      </c>
    </row>
    <row r="86" spans="1:15" x14ac:dyDescent="0.25">
      <c r="A86" s="110" t="s">
        <v>229</v>
      </c>
      <c r="B86" s="111">
        <v>3.1526339999999999</v>
      </c>
      <c r="C86" s="111">
        <v>6.39</v>
      </c>
      <c r="E86" s="161" t="s">
        <v>216</v>
      </c>
      <c r="F86" s="111">
        <v>5.31</v>
      </c>
      <c r="G86" s="149">
        <f t="shared" si="15"/>
        <v>2.6717557251908334E-2</v>
      </c>
      <c r="H86" s="150">
        <f t="shared" si="15"/>
        <v>3.2535885167463932E-2</v>
      </c>
      <c r="I86" s="151">
        <f t="shared" si="15"/>
        <v>8.9522872602065762E-2</v>
      </c>
      <c r="J86" s="140">
        <f t="shared" si="16"/>
        <v>5.13</v>
      </c>
      <c r="K86" s="107">
        <f t="shared" si="17"/>
        <v>5.21</v>
      </c>
      <c r="L86" s="107">
        <f t="shared" si="20"/>
        <v>5.07</v>
      </c>
      <c r="M86" s="141">
        <f t="shared" si="18"/>
        <v>0.17999999999999972</v>
      </c>
      <c r="N86" s="135">
        <f t="shared" si="19"/>
        <v>9.9999999999999645E-2</v>
      </c>
      <c r="O86" s="136">
        <f t="shared" si="21"/>
        <v>0.23999999999999932</v>
      </c>
    </row>
    <row r="87" spans="1:15" x14ac:dyDescent="0.25">
      <c r="A87" s="110" t="s">
        <v>230</v>
      </c>
      <c r="B87" s="111">
        <v>3.00536</v>
      </c>
      <c r="C87" s="111">
        <v>6.27</v>
      </c>
      <c r="E87" s="161" t="s">
        <v>217</v>
      </c>
      <c r="F87" s="111">
        <v>5.75</v>
      </c>
      <c r="G87" s="149">
        <f t="shared" si="15"/>
        <v>9.6627164995442175E-2</v>
      </c>
      <c r="H87" s="150">
        <f t="shared" si="15"/>
        <v>0.10622710622710624</v>
      </c>
      <c r="I87" s="151">
        <f t="shared" si="15"/>
        <v>0.11202938475665737</v>
      </c>
      <c r="J87" s="140">
        <f t="shared" si="16"/>
        <v>5.31</v>
      </c>
      <c r="K87" s="107">
        <f t="shared" si="17"/>
        <v>5.13</v>
      </c>
      <c r="L87" s="107">
        <f t="shared" si="20"/>
        <v>5.21</v>
      </c>
      <c r="M87" s="141">
        <f t="shared" si="18"/>
        <v>0.44000000000000039</v>
      </c>
      <c r="N87" s="135">
        <f t="shared" si="19"/>
        <v>0.62000000000000011</v>
      </c>
      <c r="O87" s="136">
        <f t="shared" si="21"/>
        <v>0.54</v>
      </c>
    </row>
    <row r="88" spans="1:15" x14ac:dyDescent="0.25">
      <c r="E88" s="161" t="s">
        <v>218</v>
      </c>
      <c r="F88" s="111">
        <v>5.61</v>
      </c>
      <c r="G88" s="149">
        <f t="shared" si="15"/>
        <v>1.4362657091562111E-2</v>
      </c>
      <c r="H88" s="150">
        <f t="shared" si="15"/>
        <v>7.2022160664820048E-2</v>
      </c>
      <c r="I88" s="151">
        <f t="shared" si="15"/>
        <v>8.1632653061224553E-2</v>
      </c>
      <c r="J88" s="140">
        <f t="shared" si="16"/>
        <v>5.75</v>
      </c>
      <c r="K88" s="107">
        <f t="shared" si="17"/>
        <v>5.31</v>
      </c>
      <c r="L88" s="107">
        <f t="shared" si="20"/>
        <v>5.13</v>
      </c>
      <c r="M88" s="141">
        <f t="shared" si="18"/>
        <v>0.13999999999999968</v>
      </c>
      <c r="N88" s="135">
        <f t="shared" si="19"/>
        <v>0.30000000000000071</v>
      </c>
      <c r="O88" s="136">
        <f t="shared" si="21"/>
        <v>0.48000000000000043</v>
      </c>
    </row>
    <row r="89" spans="1:15" x14ac:dyDescent="0.25">
      <c r="E89" s="161" t="s">
        <v>219</v>
      </c>
      <c r="F89" s="111">
        <v>5.84</v>
      </c>
      <c r="G89" s="149">
        <f t="shared" si="15"/>
        <v>2.7777777777777804E-2</v>
      </c>
      <c r="H89" s="150">
        <f t="shared" si="15"/>
        <v>5.4529463500439843E-2</v>
      </c>
      <c r="I89" s="151">
        <f t="shared" si="15"/>
        <v>0.11211573236889696</v>
      </c>
      <c r="J89" s="140">
        <f t="shared" si="16"/>
        <v>5.61</v>
      </c>
      <c r="K89" s="107">
        <f t="shared" si="17"/>
        <v>5.75</v>
      </c>
      <c r="L89" s="107">
        <f t="shared" si="20"/>
        <v>5.31</v>
      </c>
      <c r="M89" s="141">
        <f t="shared" si="18"/>
        <v>0.22999999999999954</v>
      </c>
      <c r="N89" s="135">
        <f t="shared" si="19"/>
        <v>8.9999999999999858E-2</v>
      </c>
      <c r="O89" s="136">
        <f t="shared" si="21"/>
        <v>0.53000000000000025</v>
      </c>
    </row>
    <row r="90" spans="1:15" x14ac:dyDescent="0.25">
      <c r="E90" s="161" t="s">
        <v>220</v>
      </c>
      <c r="F90" s="111">
        <v>6.06</v>
      </c>
      <c r="G90" s="149">
        <f t="shared" si="15"/>
        <v>5.6851930420025447E-2</v>
      </c>
      <c r="H90" s="150">
        <f t="shared" si="15"/>
        <v>6.4735945485519586E-2</v>
      </c>
      <c r="I90" s="151">
        <f t="shared" si="15"/>
        <v>9.1458153580673038E-2</v>
      </c>
      <c r="J90" s="140">
        <f t="shared" si="16"/>
        <v>5.84</v>
      </c>
      <c r="K90" s="107">
        <f t="shared" si="17"/>
        <v>5.61</v>
      </c>
      <c r="L90" s="107">
        <f t="shared" si="20"/>
        <v>5.75</v>
      </c>
      <c r="M90" s="141">
        <f t="shared" si="18"/>
        <v>0.21999999999999975</v>
      </c>
      <c r="N90" s="135">
        <f t="shared" si="19"/>
        <v>0.44999999999999929</v>
      </c>
      <c r="O90" s="136">
        <f t="shared" si="21"/>
        <v>0.30999999999999961</v>
      </c>
    </row>
    <row r="91" spans="1:15" x14ac:dyDescent="0.25">
      <c r="E91" s="161" t="s">
        <v>221</v>
      </c>
      <c r="F91" s="111">
        <v>6.15</v>
      </c>
      <c r="G91" s="149">
        <f t="shared" si="15"/>
        <v>3.3057851239669596E-2</v>
      </c>
      <c r="H91" s="150">
        <f t="shared" si="15"/>
        <v>7.1578947368421172E-2</v>
      </c>
      <c r="I91" s="151">
        <f t="shared" si="15"/>
        <v>7.9459002535925721E-2</v>
      </c>
      <c r="J91" s="140">
        <f t="shared" si="16"/>
        <v>6.06</v>
      </c>
      <c r="K91" s="107">
        <f t="shared" si="17"/>
        <v>5.84</v>
      </c>
      <c r="L91" s="107">
        <f t="shared" si="20"/>
        <v>5.61</v>
      </c>
      <c r="M91" s="141">
        <f t="shared" si="18"/>
        <v>9.0000000000000746E-2</v>
      </c>
      <c r="N91" s="135">
        <f t="shared" si="19"/>
        <v>0.3100000000000005</v>
      </c>
      <c r="O91" s="136">
        <f t="shared" si="21"/>
        <v>0.54</v>
      </c>
    </row>
    <row r="92" spans="1:15" x14ac:dyDescent="0.25">
      <c r="E92" s="161" t="s">
        <v>222</v>
      </c>
      <c r="F92" s="111">
        <v>6.51</v>
      </c>
      <c r="G92" s="149">
        <f t="shared" si="15"/>
        <v>6.4209274673008215E-2</v>
      </c>
      <c r="H92" s="150">
        <f t="shared" si="15"/>
        <v>8.9887640449438283E-2</v>
      </c>
      <c r="I92" s="151">
        <f t="shared" si="15"/>
        <v>0.12832039231712303</v>
      </c>
      <c r="J92" s="140">
        <f t="shared" si="16"/>
        <v>6.15</v>
      </c>
      <c r="K92" s="107">
        <f t="shared" si="17"/>
        <v>6.06</v>
      </c>
      <c r="L92" s="107">
        <f t="shared" si="20"/>
        <v>5.84</v>
      </c>
      <c r="M92" s="141">
        <f t="shared" si="18"/>
        <v>0.35999999999999943</v>
      </c>
      <c r="N92" s="135">
        <f t="shared" si="19"/>
        <v>0.45000000000000018</v>
      </c>
      <c r="O92" s="136">
        <f t="shared" si="21"/>
        <v>0.66999999999999993</v>
      </c>
    </row>
    <row r="93" spans="1:15" x14ac:dyDescent="0.25">
      <c r="E93" s="161" t="s">
        <v>223</v>
      </c>
      <c r="F93" s="111">
        <v>6.69</v>
      </c>
      <c r="G93" s="149">
        <f t="shared" si="15"/>
        <v>5.5299539170506964E-2</v>
      </c>
      <c r="H93" s="150">
        <f t="shared" si="15"/>
        <v>9.1441969519343469E-2</v>
      </c>
      <c r="I93" s="151">
        <f t="shared" si="15"/>
        <v>0.11708860759493687</v>
      </c>
      <c r="J93" s="140">
        <f t="shared" si="16"/>
        <v>6.51</v>
      </c>
      <c r="K93" s="107">
        <f t="shared" si="17"/>
        <v>6.15</v>
      </c>
      <c r="L93" s="107">
        <f t="shared" si="20"/>
        <v>6.06</v>
      </c>
      <c r="M93" s="141">
        <f t="shared" si="18"/>
        <v>0.1800000000000006</v>
      </c>
      <c r="N93" s="135">
        <f t="shared" si="19"/>
        <v>0.54</v>
      </c>
      <c r="O93" s="136">
        <f t="shared" si="21"/>
        <v>0.63000000000000078</v>
      </c>
    </row>
    <row r="94" spans="1:15" x14ac:dyDescent="0.25">
      <c r="E94" s="161" t="s">
        <v>224</v>
      </c>
      <c r="F94" s="111">
        <v>6.73</v>
      </c>
      <c r="G94" s="149">
        <f t="shared" si="15"/>
        <v>1.9504876219054879E-2</v>
      </c>
      <c r="H94" s="150">
        <f t="shared" si="15"/>
        <v>6.1255742725880601E-2</v>
      </c>
      <c r="I94" s="151">
        <f t="shared" si="15"/>
        <v>9.7389949357226321E-2</v>
      </c>
      <c r="J94" s="140">
        <f t="shared" si="16"/>
        <v>6.69</v>
      </c>
      <c r="K94" s="107">
        <f t="shared" si="17"/>
        <v>6.51</v>
      </c>
      <c r="L94" s="107">
        <f t="shared" si="20"/>
        <v>6.15</v>
      </c>
      <c r="M94" s="141">
        <f t="shared" si="18"/>
        <v>4.0000000000000036E-2</v>
      </c>
      <c r="N94" s="135">
        <f t="shared" si="19"/>
        <v>0.22000000000000064</v>
      </c>
      <c r="O94" s="136">
        <f t="shared" si="21"/>
        <v>0.58000000000000007</v>
      </c>
    </row>
    <row r="95" spans="1:15" x14ac:dyDescent="0.25">
      <c r="E95" s="161" t="s">
        <v>225</v>
      </c>
      <c r="F95" s="111">
        <v>6.85</v>
      </c>
      <c r="G95" s="149">
        <f t="shared" si="15"/>
        <v>2.0648967551622242E-2</v>
      </c>
      <c r="H95" s="150">
        <f t="shared" si="15"/>
        <v>3.717472118959108E-2</v>
      </c>
      <c r="I95" s="151">
        <f t="shared" si="15"/>
        <v>7.8907435508345919E-2</v>
      </c>
      <c r="J95" s="140">
        <f t="shared" si="16"/>
        <v>6.73</v>
      </c>
      <c r="K95" s="107">
        <f t="shared" si="17"/>
        <v>6.69</v>
      </c>
      <c r="L95" s="107">
        <f t="shared" si="20"/>
        <v>6.51</v>
      </c>
      <c r="M95" s="141">
        <f t="shared" si="18"/>
        <v>0.11999999999999922</v>
      </c>
      <c r="N95" s="135">
        <f t="shared" si="19"/>
        <v>0.15999999999999925</v>
      </c>
      <c r="O95" s="136">
        <f t="shared" si="21"/>
        <v>0.33999999999999986</v>
      </c>
    </row>
    <row r="96" spans="1:15" x14ac:dyDescent="0.25">
      <c r="E96" s="161" t="s">
        <v>226</v>
      </c>
      <c r="F96" s="111">
        <v>6.5</v>
      </c>
      <c r="G96" s="149">
        <f t="shared" si="15"/>
        <v>4.364183596689241E-2</v>
      </c>
      <c r="H96" s="150">
        <f t="shared" si="15"/>
        <v>3.1794095382286273E-2</v>
      </c>
      <c r="I96" s="151">
        <f t="shared" si="15"/>
        <v>1.526717557251903E-2</v>
      </c>
      <c r="J96" s="140">
        <f t="shared" si="16"/>
        <v>6.85</v>
      </c>
      <c r="K96" s="107">
        <f t="shared" si="17"/>
        <v>6.73</v>
      </c>
      <c r="L96" s="107">
        <f t="shared" si="20"/>
        <v>6.69</v>
      </c>
      <c r="M96" s="141">
        <f t="shared" si="18"/>
        <v>0.34999999999999964</v>
      </c>
      <c r="N96" s="135">
        <f t="shared" si="19"/>
        <v>0.23000000000000043</v>
      </c>
      <c r="O96" s="136">
        <f t="shared" si="21"/>
        <v>0.19000000000000039</v>
      </c>
    </row>
    <row r="97" spans="5:15" x14ac:dyDescent="0.25">
      <c r="E97" s="161" t="s">
        <v>227</v>
      </c>
      <c r="F97" s="111">
        <v>6.56</v>
      </c>
      <c r="G97" s="149">
        <f t="shared" si="15"/>
        <v>1.7378163959199125E-2</v>
      </c>
      <c r="H97" s="150">
        <f t="shared" si="15"/>
        <v>3.4456928838951378E-2</v>
      </c>
      <c r="I97" s="151">
        <f t="shared" si="15"/>
        <v>2.2607385079126036E-2</v>
      </c>
      <c r="J97" s="140">
        <f t="shared" si="16"/>
        <v>6.5</v>
      </c>
      <c r="K97" s="107">
        <f t="shared" si="17"/>
        <v>6.85</v>
      </c>
      <c r="L97" s="107">
        <f t="shared" si="20"/>
        <v>6.73</v>
      </c>
      <c r="M97" s="141">
        <f t="shared" si="18"/>
        <v>5.9999999999999609E-2</v>
      </c>
      <c r="N97" s="135">
        <f t="shared" si="19"/>
        <v>0.29000000000000004</v>
      </c>
      <c r="O97" s="136">
        <f t="shared" si="21"/>
        <v>0.17000000000000082</v>
      </c>
    </row>
    <row r="98" spans="5:15" x14ac:dyDescent="0.25">
      <c r="E98" s="161" t="s">
        <v>228</v>
      </c>
      <c r="F98" s="111">
        <v>6.66</v>
      </c>
      <c r="G98" s="149">
        <f t="shared" si="15"/>
        <v>1.9711902956785564E-2</v>
      </c>
      <c r="H98" s="150">
        <f t="shared" si="15"/>
        <v>2.2497187851518081E-3</v>
      </c>
      <c r="I98" s="151">
        <f t="shared" si="15"/>
        <v>1.9330855018587344E-2</v>
      </c>
      <c r="J98" s="140">
        <f t="shared" si="16"/>
        <v>6.56</v>
      </c>
      <c r="K98" s="107">
        <f t="shared" si="17"/>
        <v>6.5</v>
      </c>
      <c r="L98" s="107">
        <f t="shared" si="20"/>
        <v>6.85</v>
      </c>
      <c r="M98" s="141">
        <f t="shared" si="18"/>
        <v>0.10000000000000053</v>
      </c>
      <c r="N98" s="135">
        <f t="shared" si="19"/>
        <v>0.16000000000000014</v>
      </c>
      <c r="O98" s="136">
        <f t="shared" si="21"/>
        <v>0.1899999999999995</v>
      </c>
    </row>
    <row r="99" spans="5:15" x14ac:dyDescent="0.25">
      <c r="E99" s="161" t="s">
        <v>229</v>
      </c>
      <c r="F99" s="111">
        <v>6.39</v>
      </c>
      <c r="G99" s="149">
        <f t="shared" si="15"/>
        <v>3.3846153846153811E-2</v>
      </c>
      <c r="H99" s="150">
        <f t="shared" si="15"/>
        <v>2.1671826625386952E-2</v>
      </c>
      <c r="I99" s="151">
        <f t="shared" si="15"/>
        <v>4.3628013777267535E-2</v>
      </c>
      <c r="J99" s="140">
        <f t="shared" si="16"/>
        <v>6.66</v>
      </c>
      <c r="K99" s="107">
        <f t="shared" si="17"/>
        <v>6.56</v>
      </c>
      <c r="L99" s="107">
        <f t="shared" si="20"/>
        <v>6.5</v>
      </c>
      <c r="M99" s="141">
        <f t="shared" si="18"/>
        <v>0.27000000000000046</v>
      </c>
      <c r="N99" s="135">
        <f t="shared" si="19"/>
        <v>0.16999999999999993</v>
      </c>
      <c r="O99" s="136">
        <f t="shared" si="21"/>
        <v>0.11000000000000032</v>
      </c>
    </row>
    <row r="100" spans="5:15" x14ac:dyDescent="0.25">
      <c r="E100" s="163" t="s">
        <v>230</v>
      </c>
      <c r="F100" s="167">
        <v>6.27</v>
      </c>
      <c r="G100" s="152">
        <f t="shared" si="15"/>
        <v>3.9859320046893437E-2</v>
      </c>
      <c r="H100" s="153">
        <f t="shared" si="15"/>
        <v>5.2795031055900603E-2</v>
      </c>
      <c r="I100" s="154">
        <f t="shared" si="15"/>
        <v>4.0624999999999967E-2</v>
      </c>
      <c r="J100" s="179">
        <f t="shared" si="16"/>
        <v>6.39</v>
      </c>
      <c r="K100" s="180">
        <f t="shared" si="17"/>
        <v>6.66</v>
      </c>
      <c r="L100" s="180">
        <f t="shared" si="20"/>
        <v>6.56</v>
      </c>
      <c r="M100" s="142">
        <f t="shared" si="18"/>
        <v>0.12000000000000011</v>
      </c>
      <c r="N100" s="138">
        <f t="shared" si="19"/>
        <v>0.39000000000000057</v>
      </c>
      <c r="O100" s="139">
        <f t="shared" si="21"/>
        <v>0.29000000000000004</v>
      </c>
    </row>
    <row r="101" spans="5:15" x14ac:dyDescent="0.25">
      <c r="G101"/>
      <c r="H101"/>
      <c r="I101"/>
      <c r="M101" s="185"/>
      <c r="N101" s="185"/>
      <c r="O101" s="185"/>
    </row>
    <row r="102" spans="5:15" x14ac:dyDescent="0.25">
      <c r="G102" s="165">
        <f>SUM(G77:G100)/COUNT(G77:G100)</f>
        <v>4.0364228625323247E-2</v>
      </c>
      <c r="H102" s="171">
        <f t="shared" ref="H102:I102" si="22">SUM(H77:H100)/COUNT(H77:H100)</f>
        <v>5.6334001840100519E-2</v>
      </c>
      <c r="I102" s="172">
        <f t="shared" si="22"/>
        <v>7.2680437971006429E-2</v>
      </c>
      <c r="M102" s="173">
        <f>SUM(M77:M100)/COUNT(M77:M100)</f>
        <v>0.22250000000000003</v>
      </c>
      <c r="N102" s="174">
        <f t="shared" ref="N102:O102" si="23">SUM(N77:N100)/COUNT(N77:N100)</f>
        <v>0.27130434782608698</v>
      </c>
      <c r="O102" s="175">
        <f t="shared" si="23"/>
        <v>0.37363636363636377</v>
      </c>
    </row>
    <row r="103" spans="5:15" x14ac:dyDescent="0.25">
      <c r="G103" s="269" t="s">
        <v>382</v>
      </c>
      <c r="H103" s="270"/>
      <c r="I103" s="271"/>
      <c r="M103" s="269" t="s">
        <v>386</v>
      </c>
      <c r="N103" s="270"/>
      <c r="O103" s="271"/>
    </row>
    <row r="104" spans="5:15" x14ac:dyDescent="0.25">
      <c r="M104" s="107"/>
      <c r="N104" s="107"/>
      <c r="O104" s="107"/>
    </row>
    <row r="105" spans="5:15" x14ac:dyDescent="0.25">
      <c r="M105" s="173">
        <f>M70/M102</f>
        <v>1.0065543071161054</v>
      </c>
      <c r="N105" s="174">
        <f t="shared" ref="N105:O105" si="24">N70/N102</f>
        <v>1.1570512820512822</v>
      </c>
      <c r="O105" s="175">
        <f t="shared" si="24"/>
        <v>1.0900243309002433</v>
      </c>
    </row>
    <row r="106" spans="5:15" x14ac:dyDescent="0.25">
      <c r="M106" s="269" t="s">
        <v>390</v>
      </c>
      <c r="N106" s="270"/>
      <c r="O106" s="271"/>
    </row>
    <row r="108" spans="5:15" x14ac:dyDescent="0.25">
      <c r="G108" s="272" t="s">
        <v>397</v>
      </c>
      <c r="H108" s="273"/>
      <c r="I108" s="274"/>
      <c r="J108" s="272" t="s">
        <v>398</v>
      </c>
      <c r="K108" s="273"/>
      <c r="L108" s="274"/>
      <c r="M108" s="272" t="s">
        <v>399</v>
      </c>
      <c r="N108" s="273"/>
      <c r="O108" s="274"/>
    </row>
    <row r="109" spans="5:15" x14ac:dyDescent="0.25">
      <c r="E109" s="158" t="s">
        <v>7</v>
      </c>
      <c r="F109" s="157" t="s">
        <v>316</v>
      </c>
      <c r="G109" s="155" t="s">
        <v>364</v>
      </c>
      <c r="H109" s="156" t="s">
        <v>365</v>
      </c>
      <c r="I109" s="157" t="s">
        <v>366</v>
      </c>
      <c r="J109" s="189" t="s">
        <v>391</v>
      </c>
      <c r="K109" s="190" t="s">
        <v>396</v>
      </c>
      <c r="L109" s="191" t="s">
        <v>395</v>
      </c>
      <c r="M109" s="189" t="s">
        <v>392</v>
      </c>
      <c r="N109" s="190" t="s">
        <v>393</v>
      </c>
      <c r="O109" s="191" t="s">
        <v>394</v>
      </c>
    </row>
    <row r="110" spans="5:15" x14ac:dyDescent="0.25">
      <c r="E110" s="159" t="s">
        <v>205</v>
      </c>
      <c r="F110" s="160">
        <v>4.24</v>
      </c>
      <c r="G110" s="132"/>
      <c r="H110" s="107"/>
      <c r="I110" s="107"/>
      <c r="J110" s="168"/>
      <c r="K110" s="169"/>
      <c r="L110" s="170"/>
      <c r="M110" s="168"/>
      <c r="N110" s="169"/>
      <c r="O110" s="170"/>
    </row>
    <row r="111" spans="5:15" x14ac:dyDescent="0.25">
      <c r="E111" s="161" t="s">
        <v>206</v>
      </c>
      <c r="F111" s="162">
        <v>4.6100000000000003</v>
      </c>
      <c r="G111" s="132"/>
      <c r="H111" s="107"/>
      <c r="I111" s="107"/>
      <c r="J111" s="140"/>
      <c r="K111" s="107"/>
      <c r="L111" s="133"/>
      <c r="M111" s="140"/>
      <c r="N111" s="107"/>
      <c r="O111" s="133"/>
    </row>
    <row r="112" spans="5:15" x14ac:dyDescent="0.25">
      <c r="E112" s="161" t="s">
        <v>207</v>
      </c>
      <c r="F112" s="162">
        <v>4.45</v>
      </c>
      <c r="G112" s="134">
        <f>AVERAGE(F110:F111)</f>
        <v>4.4250000000000007</v>
      </c>
      <c r="H112" s="107"/>
      <c r="I112" s="107"/>
      <c r="J112" s="141">
        <f>$G112-1.96*SQRT(J$70)</f>
        <v>3.90661411895513</v>
      </c>
      <c r="K112" s="107"/>
      <c r="L112" s="133"/>
      <c r="M112" s="141">
        <f>$G112+1.96*SQRT(J$70)</f>
        <v>4.9433858810448719</v>
      </c>
      <c r="N112" s="107"/>
      <c r="O112" s="133"/>
    </row>
    <row r="113" spans="5:15" x14ac:dyDescent="0.25">
      <c r="E113" s="161" t="s">
        <v>208</v>
      </c>
      <c r="F113" s="162">
        <v>4.6399999999999997</v>
      </c>
      <c r="G113" s="134">
        <f t="shared" ref="G113:G135" si="25">AVERAGE(F111:F112)</f>
        <v>4.53</v>
      </c>
      <c r="H113" s="135">
        <f>AVERAGE(F110:F111)</f>
        <v>4.4250000000000007</v>
      </c>
      <c r="I113" s="107"/>
      <c r="J113" s="141">
        <f t="shared" ref="J113:J138" si="26">$G113-1.96*SQRT(J$70)</f>
        <v>4.01161411895513</v>
      </c>
      <c r="K113" s="135">
        <f>$H113-1.96*SQRT(K$70)</f>
        <v>3.7393774951692191</v>
      </c>
      <c r="L113" s="133"/>
      <c r="M113" s="141">
        <f t="shared" ref="M113:M135" si="27">$G113+1.96*SQRT(J$70)</f>
        <v>5.0483858810448705</v>
      </c>
      <c r="N113" s="135">
        <f>$H113+1.96*SQRT(K$70)</f>
        <v>5.1106225048307827</v>
      </c>
      <c r="O113" s="133"/>
    </row>
    <row r="114" spans="5:15" x14ac:dyDescent="0.25">
      <c r="E114" s="161" t="s">
        <v>209</v>
      </c>
      <c r="F114" s="162">
        <v>4.26</v>
      </c>
      <c r="G114" s="134">
        <f t="shared" si="25"/>
        <v>4.5449999999999999</v>
      </c>
      <c r="H114" s="135">
        <f t="shared" ref="H114:H135" si="28">AVERAGE(F111:F112)</f>
        <v>4.53</v>
      </c>
      <c r="I114" s="135">
        <f>AVERAGE(F110:F111)</f>
        <v>4.4250000000000007</v>
      </c>
      <c r="J114" s="141">
        <f t="shared" si="26"/>
        <v>4.0266141189551288</v>
      </c>
      <c r="K114" s="135">
        <f t="shared" ref="K114:K138" si="29">$H114-1.96*SQRT(K$70)</f>
        <v>3.8443774951692187</v>
      </c>
      <c r="L114" s="136">
        <f>I114-1.96*SQRT(L$70)</f>
        <v>3.5251447712396891</v>
      </c>
      <c r="M114" s="141">
        <f t="shared" si="27"/>
        <v>5.0633858810448711</v>
      </c>
      <c r="N114" s="135">
        <f t="shared" ref="N114:N135" si="30">$H114+1.96*SQRT(K$70)</f>
        <v>5.2156225048307814</v>
      </c>
      <c r="O114" s="136">
        <f>I114+1.96*SQRT(L$70)</f>
        <v>5.3248552287603124</v>
      </c>
    </row>
    <row r="115" spans="5:15" x14ac:dyDescent="0.25">
      <c r="E115" s="161" t="s">
        <v>210</v>
      </c>
      <c r="F115" s="162">
        <v>4.59</v>
      </c>
      <c r="G115" s="134">
        <f t="shared" si="25"/>
        <v>4.4499999999999993</v>
      </c>
      <c r="H115" s="135">
        <f t="shared" si="28"/>
        <v>4.5449999999999999</v>
      </c>
      <c r="I115" s="135">
        <f t="shared" ref="I115:I135" si="31">AVERAGE(F111:F112)</f>
        <v>4.53</v>
      </c>
      <c r="J115" s="141">
        <f t="shared" si="26"/>
        <v>3.9316141189551286</v>
      </c>
      <c r="K115" s="135">
        <f t="shared" si="29"/>
        <v>3.8593774951692184</v>
      </c>
      <c r="L115" s="136">
        <f t="shared" ref="L115:L135" si="32">I115-1.96*SQRT(L$70)</f>
        <v>3.6301447712396886</v>
      </c>
      <c r="M115" s="141">
        <f t="shared" si="27"/>
        <v>4.9683858810448704</v>
      </c>
      <c r="N115" s="135">
        <f t="shared" si="30"/>
        <v>5.2306225048307819</v>
      </c>
      <c r="O115" s="136">
        <f t="shared" ref="O115:O135" si="33">I115+1.96*SQRT(L$70)</f>
        <v>5.4298552287603119</v>
      </c>
    </row>
    <row r="116" spans="5:15" x14ac:dyDescent="0.25">
      <c r="E116" s="161" t="s">
        <v>211</v>
      </c>
      <c r="F116" s="162">
        <v>4.9800000000000004</v>
      </c>
      <c r="G116" s="134">
        <f t="shared" si="25"/>
        <v>4.4249999999999998</v>
      </c>
      <c r="H116" s="135">
        <f t="shared" si="28"/>
        <v>4.4499999999999993</v>
      </c>
      <c r="I116" s="135">
        <f t="shared" si="31"/>
        <v>4.5449999999999999</v>
      </c>
      <c r="J116" s="141">
        <f t="shared" si="26"/>
        <v>3.9066141189551291</v>
      </c>
      <c r="K116" s="135">
        <f t="shared" si="29"/>
        <v>3.7643774951692177</v>
      </c>
      <c r="L116" s="136">
        <f t="shared" si="32"/>
        <v>3.6451447712396883</v>
      </c>
      <c r="M116" s="141">
        <f t="shared" si="27"/>
        <v>4.9433858810448701</v>
      </c>
      <c r="N116" s="135">
        <f t="shared" si="30"/>
        <v>5.1356225048307813</v>
      </c>
      <c r="O116" s="136">
        <f t="shared" si="33"/>
        <v>5.4448552287603116</v>
      </c>
    </row>
    <row r="117" spans="5:15" x14ac:dyDescent="0.25">
      <c r="E117" s="161" t="s">
        <v>212</v>
      </c>
      <c r="F117" s="162">
        <v>4.6399999999999997</v>
      </c>
      <c r="G117" s="134">
        <f t="shared" si="25"/>
        <v>4.7850000000000001</v>
      </c>
      <c r="H117" s="135">
        <f t="shared" si="28"/>
        <v>4.4249999999999998</v>
      </c>
      <c r="I117" s="135">
        <f t="shared" si="31"/>
        <v>4.4499999999999993</v>
      </c>
      <c r="J117" s="141">
        <f t="shared" si="26"/>
        <v>4.266614118955129</v>
      </c>
      <c r="K117" s="135">
        <f t="shared" si="29"/>
        <v>3.7393774951692182</v>
      </c>
      <c r="L117" s="136">
        <f t="shared" si="32"/>
        <v>3.5501447712396876</v>
      </c>
      <c r="M117" s="141">
        <f t="shared" si="27"/>
        <v>5.3033858810448713</v>
      </c>
      <c r="N117" s="135">
        <f t="shared" si="30"/>
        <v>5.110622504830781</v>
      </c>
      <c r="O117" s="136">
        <f t="shared" si="33"/>
        <v>5.3498552287603109</v>
      </c>
    </row>
    <row r="118" spans="5:15" x14ac:dyDescent="0.25">
      <c r="E118" s="161" t="s">
        <v>213</v>
      </c>
      <c r="F118" s="162">
        <v>5.07</v>
      </c>
      <c r="G118" s="134">
        <f t="shared" si="25"/>
        <v>4.8100000000000005</v>
      </c>
      <c r="H118" s="135">
        <f t="shared" si="28"/>
        <v>4.7850000000000001</v>
      </c>
      <c r="I118" s="135">
        <f t="shared" si="31"/>
        <v>4.4249999999999998</v>
      </c>
      <c r="J118" s="141">
        <f t="shared" si="26"/>
        <v>4.2916141189551293</v>
      </c>
      <c r="K118" s="135">
        <f t="shared" si="29"/>
        <v>4.0993774951692181</v>
      </c>
      <c r="L118" s="136">
        <f t="shared" si="32"/>
        <v>3.5251447712396882</v>
      </c>
      <c r="M118" s="141">
        <f t="shared" si="27"/>
        <v>5.3283858810448717</v>
      </c>
      <c r="N118" s="135">
        <f t="shared" si="30"/>
        <v>5.4706225048307822</v>
      </c>
      <c r="O118" s="136">
        <f t="shared" si="33"/>
        <v>5.3248552287603115</v>
      </c>
    </row>
    <row r="119" spans="5:15" x14ac:dyDescent="0.25">
      <c r="E119" s="161" t="s">
        <v>214</v>
      </c>
      <c r="F119" s="162">
        <v>5.21</v>
      </c>
      <c r="G119" s="134">
        <f t="shared" si="25"/>
        <v>4.8550000000000004</v>
      </c>
      <c r="H119" s="135">
        <f t="shared" si="28"/>
        <v>4.8100000000000005</v>
      </c>
      <c r="I119" s="135">
        <f t="shared" si="31"/>
        <v>4.7850000000000001</v>
      </c>
      <c r="J119" s="141">
        <f t="shared" si="26"/>
        <v>4.3366141189551293</v>
      </c>
      <c r="K119" s="135">
        <f t="shared" si="29"/>
        <v>4.1243774951692185</v>
      </c>
      <c r="L119" s="136">
        <f t="shared" si="32"/>
        <v>3.8851447712396885</v>
      </c>
      <c r="M119" s="141">
        <f t="shared" si="27"/>
        <v>5.3733858810448716</v>
      </c>
      <c r="N119" s="135">
        <f t="shared" si="30"/>
        <v>5.4956225048307825</v>
      </c>
      <c r="O119" s="136">
        <f t="shared" si="33"/>
        <v>5.6848552287603118</v>
      </c>
    </row>
    <row r="120" spans="5:15" x14ac:dyDescent="0.25">
      <c r="E120" s="161" t="s">
        <v>215</v>
      </c>
      <c r="F120" s="162">
        <v>5.13</v>
      </c>
      <c r="G120" s="134">
        <f t="shared" si="25"/>
        <v>5.1400000000000006</v>
      </c>
      <c r="H120" s="135">
        <f t="shared" si="28"/>
        <v>4.8550000000000004</v>
      </c>
      <c r="I120" s="135">
        <f t="shared" si="31"/>
        <v>4.8100000000000005</v>
      </c>
      <c r="J120" s="141">
        <f t="shared" si="26"/>
        <v>4.6216141189551294</v>
      </c>
      <c r="K120" s="135">
        <f t="shared" si="29"/>
        <v>4.1693774951692184</v>
      </c>
      <c r="L120" s="136">
        <f t="shared" si="32"/>
        <v>3.9101447712396888</v>
      </c>
      <c r="M120" s="141">
        <f t="shared" si="27"/>
        <v>5.6583858810448717</v>
      </c>
      <c r="N120" s="135">
        <f t="shared" si="30"/>
        <v>5.5406225048307824</v>
      </c>
      <c r="O120" s="136">
        <f t="shared" si="33"/>
        <v>5.7098552287603122</v>
      </c>
    </row>
    <row r="121" spans="5:15" x14ac:dyDescent="0.25">
      <c r="E121" s="161" t="s">
        <v>216</v>
      </c>
      <c r="F121" s="162">
        <v>5.31</v>
      </c>
      <c r="G121" s="134">
        <f t="shared" si="25"/>
        <v>5.17</v>
      </c>
      <c r="H121" s="135">
        <f t="shared" si="28"/>
        <v>5.1400000000000006</v>
      </c>
      <c r="I121" s="135">
        <f t="shared" si="31"/>
        <v>4.8550000000000004</v>
      </c>
      <c r="J121" s="141">
        <f t="shared" si="26"/>
        <v>4.6516141189551288</v>
      </c>
      <c r="K121" s="135">
        <f t="shared" si="29"/>
        <v>4.4543774951692185</v>
      </c>
      <c r="L121" s="136">
        <f t="shared" si="32"/>
        <v>3.9551447712396888</v>
      </c>
      <c r="M121" s="141">
        <f t="shared" si="27"/>
        <v>5.6883858810448711</v>
      </c>
      <c r="N121" s="135">
        <f t="shared" si="30"/>
        <v>5.8256225048307826</v>
      </c>
      <c r="O121" s="136">
        <f t="shared" si="33"/>
        <v>5.7548552287603121</v>
      </c>
    </row>
    <row r="122" spans="5:15" x14ac:dyDescent="0.25">
      <c r="E122" s="161" t="s">
        <v>217</v>
      </c>
      <c r="F122" s="162">
        <v>5.75</v>
      </c>
      <c r="G122" s="134">
        <f t="shared" si="25"/>
        <v>5.22</v>
      </c>
      <c r="H122" s="135">
        <f t="shared" si="28"/>
        <v>5.17</v>
      </c>
      <c r="I122" s="135">
        <f t="shared" si="31"/>
        <v>5.1400000000000006</v>
      </c>
      <c r="J122" s="141">
        <f t="shared" si="26"/>
        <v>4.7016141189551295</v>
      </c>
      <c r="K122" s="135">
        <f t="shared" si="29"/>
        <v>4.4843774951692179</v>
      </c>
      <c r="L122" s="136">
        <f t="shared" si="32"/>
        <v>4.2401447712396889</v>
      </c>
      <c r="M122" s="141">
        <f t="shared" si="27"/>
        <v>5.73838588104487</v>
      </c>
      <c r="N122" s="135">
        <f t="shared" si="30"/>
        <v>5.8556225048307819</v>
      </c>
      <c r="O122" s="136">
        <f t="shared" si="33"/>
        <v>6.0398552287603122</v>
      </c>
    </row>
    <row r="123" spans="5:15" x14ac:dyDescent="0.25">
      <c r="E123" s="161" t="s">
        <v>218</v>
      </c>
      <c r="F123" s="162">
        <v>5.61</v>
      </c>
      <c r="G123" s="134">
        <f t="shared" si="25"/>
        <v>5.5299999999999994</v>
      </c>
      <c r="H123" s="135">
        <f t="shared" si="28"/>
        <v>5.22</v>
      </c>
      <c r="I123" s="135">
        <f t="shared" si="31"/>
        <v>5.17</v>
      </c>
      <c r="J123" s="141">
        <f t="shared" si="26"/>
        <v>5.0116141189551282</v>
      </c>
      <c r="K123" s="135">
        <f t="shared" si="29"/>
        <v>4.5343774951692186</v>
      </c>
      <c r="L123" s="136">
        <f t="shared" si="32"/>
        <v>4.2701447712396883</v>
      </c>
      <c r="M123" s="141">
        <f t="shared" si="27"/>
        <v>6.0483858810448705</v>
      </c>
      <c r="N123" s="135">
        <f t="shared" si="30"/>
        <v>5.9056225048307809</v>
      </c>
      <c r="O123" s="136">
        <f t="shared" si="33"/>
        <v>6.0698552287603116</v>
      </c>
    </row>
    <row r="124" spans="5:15" x14ac:dyDescent="0.25">
      <c r="E124" s="161" t="s">
        <v>219</v>
      </c>
      <c r="F124" s="162">
        <v>5.84</v>
      </c>
      <c r="G124" s="134">
        <f t="shared" si="25"/>
        <v>5.68</v>
      </c>
      <c r="H124" s="135">
        <f t="shared" si="28"/>
        <v>5.5299999999999994</v>
      </c>
      <c r="I124" s="135">
        <f t="shared" si="31"/>
        <v>5.22</v>
      </c>
      <c r="J124" s="141">
        <f t="shared" si="26"/>
        <v>5.1616141189551286</v>
      </c>
      <c r="K124" s="135">
        <f t="shared" si="29"/>
        <v>4.8443774951692173</v>
      </c>
      <c r="L124" s="136">
        <f t="shared" si="32"/>
        <v>4.3201447712396881</v>
      </c>
      <c r="M124" s="141">
        <f t="shared" si="27"/>
        <v>6.1983858810448709</v>
      </c>
      <c r="N124" s="135">
        <f t="shared" si="30"/>
        <v>6.2156225048307814</v>
      </c>
      <c r="O124" s="136">
        <f t="shared" si="33"/>
        <v>6.1198552287603114</v>
      </c>
    </row>
    <row r="125" spans="5:15" x14ac:dyDescent="0.25">
      <c r="E125" s="161" t="s">
        <v>220</v>
      </c>
      <c r="F125" s="162">
        <v>6.06</v>
      </c>
      <c r="G125" s="134">
        <f t="shared" si="25"/>
        <v>5.7249999999999996</v>
      </c>
      <c r="H125" s="135">
        <f t="shared" si="28"/>
        <v>5.68</v>
      </c>
      <c r="I125" s="135">
        <f t="shared" si="31"/>
        <v>5.5299999999999994</v>
      </c>
      <c r="J125" s="141">
        <f t="shared" si="26"/>
        <v>5.2066141189551285</v>
      </c>
      <c r="K125" s="135">
        <f t="shared" si="29"/>
        <v>4.9943774951692177</v>
      </c>
      <c r="L125" s="136">
        <f t="shared" si="32"/>
        <v>4.6301447712396877</v>
      </c>
      <c r="M125" s="141">
        <f t="shared" si="27"/>
        <v>6.2433858810448708</v>
      </c>
      <c r="N125" s="135">
        <f t="shared" si="30"/>
        <v>6.3656225048307817</v>
      </c>
      <c r="O125" s="136">
        <f t="shared" si="33"/>
        <v>6.429855228760311</v>
      </c>
    </row>
    <row r="126" spans="5:15" x14ac:dyDescent="0.25">
      <c r="E126" s="161" t="s">
        <v>221</v>
      </c>
      <c r="F126" s="162">
        <v>6.15</v>
      </c>
      <c r="G126" s="134">
        <f t="shared" si="25"/>
        <v>5.9499999999999993</v>
      </c>
      <c r="H126" s="135">
        <f t="shared" si="28"/>
        <v>5.7249999999999996</v>
      </c>
      <c r="I126" s="135">
        <f t="shared" si="31"/>
        <v>5.68</v>
      </c>
      <c r="J126" s="141">
        <f t="shared" si="26"/>
        <v>5.4316141189551281</v>
      </c>
      <c r="K126" s="135">
        <f t="shared" si="29"/>
        <v>5.0393774951692176</v>
      </c>
      <c r="L126" s="136">
        <f t="shared" si="32"/>
        <v>4.7801447712396881</v>
      </c>
      <c r="M126" s="141">
        <f t="shared" si="27"/>
        <v>6.4683858810448704</v>
      </c>
      <c r="N126" s="135">
        <f t="shared" si="30"/>
        <v>6.4106225048307817</v>
      </c>
      <c r="O126" s="136">
        <f t="shared" si="33"/>
        <v>6.5798552287603114</v>
      </c>
    </row>
    <row r="127" spans="5:15" x14ac:dyDescent="0.25">
      <c r="E127" s="161" t="s">
        <v>222</v>
      </c>
      <c r="F127" s="162">
        <v>6.51</v>
      </c>
      <c r="G127" s="134">
        <f t="shared" si="25"/>
        <v>6.1050000000000004</v>
      </c>
      <c r="H127" s="135">
        <f t="shared" si="28"/>
        <v>5.9499999999999993</v>
      </c>
      <c r="I127" s="135">
        <f t="shared" si="31"/>
        <v>5.7249999999999996</v>
      </c>
      <c r="J127" s="141">
        <f t="shared" si="26"/>
        <v>5.5866141189551293</v>
      </c>
      <c r="K127" s="135">
        <f t="shared" si="29"/>
        <v>5.2643774951692173</v>
      </c>
      <c r="L127" s="136">
        <f t="shared" si="32"/>
        <v>4.825144771239688</v>
      </c>
      <c r="M127" s="141">
        <f t="shared" si="27"/>
        <v>6.6233858810448716</v>
      </c>
      <c r="N127" s="135">
        <f t="shared" si="30"/>
        <v>6.6356225048307813</v>
      </c>
      <c r="O127" s="136">
        <f t="shared" si="33"/>
        <v>6.6248552287603113</v>
      </c>
    </row>
    <row r="128" spans="5:15" x14ac:dyDescent="0.25">
      <c r="E128" s="161" t="s">
        <v>223</v>
      </c>
      <c r="F128" s="162">
        <v>6.69</v>
      </c>
      <c r="G128" s="134">
        <f t="shared" si="25"/>
        <v>6.33</v>
      </c>
      <c r="H128" s="135">
        <f t="shared" si="28"/>
        <v>6.1050000000000004</v>
      </c>
      <c r="I128" s="135">
        <f t="shared" si="31"/>
        <v>5.9499999999999993</v>
      </c>
      <c r="J128" s="141">
        <f t="shared" si="26"/>
        <v>5.8116141189551289</v>
      </c>
      <c r="K128" s="135">
        <f t="shared" si="29"/>
        <v>5.4193774951692184</v>
      </c>
      <c r="L128" s="136">
        <f t="shared" si="32"/>
        <v>5.0501447712396876</v>
      </c>
      <c r="M128" s="141">
        <f t="shared" si="27"/>
        <v>6.8483858810448712</v>
      </c>
      <c r="N128" s="135">
        <f t="shared" si="30"/>
        <v>6.7906225048307824</v>
      </c>
      <c r="O128" s="136">
        <f t="shared" si="33"/>
        <v>6.8498552287603109</v>
      </c>
    </row>
    <row r="129" spans="5:15" x14ac:dyDescent="0.25">
      <c r="E129" s="161" t="s">
        <v>224</v>
      </c>
      <c r="F129" s="162">
        <v>6.73</v>
      </c>
      <c r="G129" s="134">
        <f t="shared" si="25"/>
        <v>6.6</v>
      </c>
      <c r="H129" s="135">
        <f t="shared" si="28"/>
        <v>6.33</v>
      </c>
      <c r="I129" s="135">
        <f t="shared" si="31"/>
        <v>6.1050000000000004</v>
      </c>
      <c r="J129" s="141">
        <f t="shared" si="26"/>
        <v>6.0816141189551285</v>
      </c>
      <c r="K129" s="135">
        <f t="shared" si="29"/>
        <v>5.6443774951692181</v>
      </c>
      <c r="L129" s="136">
        <f t="shared" si="32"/>
        <v>5.2051447712396888</v>
      </c>
      <c r="M129" s="141">
        <f t="shared" si="27"/>
        <v>7.1183858810448708</v>
      </c>
      <c r="N129" s="135">
        <f t="shared" si="30"/>
        <v>7.0156225048307821</v>
      </c>
      <c r="O129" s="136">
        <f t="shared" si="33"/>
        <v>7.0048552287603121</v>
      </c>
    </row>
    <row r="130" spans="5:15" x14ac:dyDescent="0.25">
      <c r="E130" s="161" t="s">
        <v>225</v>
      </c>
      <c r="F130" s="162">
        <v>6.85</v>
      </c>
      <c r="G130" s="134">
        <f t="shared" si="25"/>
        <v>6.7100000000000009</v>
      </c>
      <c r="H130" s="135">
        <f t="shared" si="28"/>
        <v>6.6</v>
      </c>
      <c r="I130" s="135">
        <f t="shared" si="31"/>
        <v>6.33</v>
      </c>
      <c r="J130" s="141">
        <f t="shared" si="26"/>
        <v>6.1916141189551297</v>
      </c>
      <c r="K130" s="135">
        <f t="shared" si="29"/>
        <v>5.9143774951692176</v>
      </c>
      <c r="L130" s="136">
        <f t="shared" si="32"/>
        <v>5.4301447712396884</v>
      </c>
      <c r="M130" s="141">
        <f t="shared" si="27"/>
        <v>7.228385881044872</v>
      </c>
      <c r="N130" s="135">
        <f t="shared" si="30"/>
        <v>7.2856225048307817</v>
      </c>
      <c r="O130" s="136">
        <f t="shared" si="33"/>
        <v>7.2298552287603117</v>
      </c>
    </row>
    <row r="131" spans="5:15" x14ac:dyDescent="0.25">
      <c r="E131" s="161" t="s">
        <v>226</v>
      </c>
      <c r="F131" s="162">
        <v>6.5</v>
      </c>
      <c r="G131" s="134">
        <f t="shared" si="25"/>
        <v>6.79</v>
      </c>
      <c r="H131" s="135">
        <f t="shared" si="28"/>
        <v>6.7100000000000009</v>
      </c>
      <c r="I131" s="135">
        <f t="shared" si="31"/>
        <v>6.6</v>
      </c>
      <c r="J131" s="141">
        <f t="shared" si="26"/>
        <v>6.2716141189551298</v>
      </c>
      <c r="K131" s="135">
        <f t="shared" si="29"/>
        <v>6.0243774951692188</v>
      </c>
      <c r="L131" s="136">
        <f t="shared" si="32"/>
        <v>5.700144771239688</v>
      </c>
      <c r="M131" s="141">
        <f t="shared" si="27"/>
        <v>7.3083858810448703</v>
      </c>
      <c r="N131" s="135">
        <f t="shared" si="30"/>
        <v>7.3956225048307829</v>
      </c>
      <c r="O131" s="136">
        <f t="shared" si="33"/>
        <v>7.4998552287603113</v>
      </c>
    </row>
    <row r="132" spans="5:15" x14ac:dyDescent="0.25">
      <c r="E132" s="161" t="s">
        <v>227</v>
      </c>
      <c r="F132" s="162">
        <v>6.56</v>
      </c>
      <c r="G132" s="134">
        <f t="shared" si="25"/>
        <v>6.6749999999999998</v>
      </c>
      <c r="H132" s="135">
        <f t="shared" si="28"/>
        <v>6.79</v>
      </c>
      <c r="I132" s="135">
        <f t="shared" si="31"/>
        <v>6.7100000000000009</v>
      </c>
      <c r="J132" s="141">
        <f t="shared" si="26"/>
        <v>6.1566141189551296</v>
      </c>
      <c r="K132" s="135">
        <f t="shared" si="29"/>
        <v>6.1043774951692189</v>
      </c>
      <c r="L132" s="136">
        <f t="shared" si="32"/>
        <v>5.8101447712396892</v>
      </c>
      <c r="M132" s="141">
        <f t="shared" si="27"/>
        <v>7.1933858810448701</v>
      </c>
      <c r="N132" s="135">
        <f t="shared" si="30"/>
        <v>7.4756225048307812</v>
      </c>
      <c r="O132" s="136">
        <f t="shared" si="33"/>
        <v>7.6098552287603125</v>
      </c>
    </row>
    <row r="133" spans="5:15" x14ac:dyDescent="0.25">
      <c r="E133" s="161" t="s">
        <v>228</v>
      </c>
      <c r="F133" s="162">
        <v>6.66</v>
      </c>
      <c r="G133" s="134">
        <f t="shared" si="25"/>
        <v>6.5299999999999994</v>
      </c>
      <c r="H133" s="135">
        <f t="shared" si="28"/>
        <v>6.6749999999999998</v>
      </c>
      <c r="I133" s="135">
        <f t="shared" si="31"/>
        <v>6.79</v>
      </c>
      <c r="J133" s="141">
        <f t="shared" si="26"/>
        <v>6.0116141189551282</v>
      </c>
      <c r="K133" s="135">
        <f t="shared" si="29"/>
        <v>5.9893774951692187</v>
      </c>
      <c r="L133" s="136">
        <f t="shared" si="32"/>
        <v>5.8901447712396884</v>
      </c>
      <c r="M133" s="141">
        <f t="shared" si="27"/>
        <v>7.0483858810448705</v>
      </c>
      <c r="N133" s="135">
        <f t="shared" si="30"/>
        <v>7.360622504830781</v>
      </c>
      <c r="O133" s="136">
        <f t="shared" si="33"/>
        <v>7.6898552287603117</v>
      </c>
    </row>
    <row r="134" spans="5:15" x14ac:dyDescent="0.25">
      <c r="E134" s="161" t="s">
        <v>229</v>
      </c>
      <c r="F134" s="162">
        <v>6.39</v>
      </c>
      <c r="G134" s="134">
        <f t="shared" si="25"/>
        <v>6.6099999999999994</v>
      </c>
      <c r="H134" s="135">
        <f t="shared" si="28"/>
        <v>6.5299999999999994</v>
      </c>
      <c r="I134" s="135">
        <f t="shared" si="31"/>
        <v>6.6749999999999998</v>
      </c>
      <c r="J134" s="141">
        <f t="shared" si="26"/>
        <v>6.0916141189551283</v>
      </c>
      <c r="K134" s="135">
        <f t="shared" si="29"/>
        <v>5.8443774951692173</v>
      </c>
      <c r="L134" s="136">
        <f t="shared" si="32"/>
        <v>5.7751447712396882</v>
      </c>
      <c r="M134" s="141">
        <f t="shared" si="27"/>
        <v>7.1283858810448706</v>
      </c>
      <c r="N134" s="135">
        <f t="shared" si="30"/>
        <v>7.2156225048307814</v>
      </c>
      <c r="O134" s="136">
        <f t="shared" si="33"/>
        <v>7.5748552287603115</v>
      </c>
    </row>
    <row r="135" spans="5:15" x14ac:dyDescent="0.25">
      <c r="E135" s="161" t="s">
        <v>230</v>
      </c>
      <c r="F135" s="162">
        <v>6.27</v>
      </c>
      <c r="G135" s="134">
        <f t="shared" si="25"/>
        <v>6.5250000000000004</v>
      </c>
      <c r="H135" s="135">
        <f t="shared" si="28"/>
        <v>6.6099999999999994</v>
      </c>
      <c r="I135" s="135">
        <f t="shared" si="31"/>
        <v>6.5299999999999994</v>
      </c>
      <c r="J135" s="141">
        <f t="shared" si="26"/>
        <v>6.0066141189551292</v>
      </c>
      <c r="K135" s="135">
        <f t="shared" si="29"/>
        <v>5.9243774951692174</v>
      </c>
      <c r="L135" s="136">
        <f t="shared" si="32"/>
        <v>5.6301447712396877</v>
      </c>
      <c r="M135" s="141">
        <f t="shared" si="27"/>
        <v>7.0433858810448715</v>
      </c>
      <c r="N135" s="135">
        <f t="shared" si="30"/>
        <v>7.2956225048307815</v>
      </c>
      <c r="O135" s="136">
        <f t="shared" si="33"/>
        <v>7.429855228760311</v>
      </c>
    </row>
    <row r="136" spans="5:15" x14ac:dyDescent="0.25">
      <c r="E136" s="159" t="s">
        <v>231</v>
      </c>
      <c r="F136" s="169"/>
      <c r="G136" s="192">
        <f>AVERAGE(F134:F135)</f>
        <v>6.33</v>
      </c>
      <c r="H136" s="193">
        <f>AVERAGE(F133:F134)</f>
        <v>6.5250000000000004</v>
      </c>
      <c r="I136" s="193">
        <f>AVERAGE(F132:F133)</f>
        <v>6.6099999999999994</v>
      </c>
      <c r="J136" s="195">
        <f>$G136-1.96*SQRT(J$70)</f>
        <v>5.8116141189551289</v>
      </c>
      <c r="K136" s="193">
        <f t="shared" si="29"/>
        <v>5.8393774951692183</v>
      </c>
      <c r="L136" s="193">
        <f t="shared" ref="L136:L138" si="34">I136-1.96*SQRT(L$70)</f>
        <v>5.7101447712396878</v>
      </c>
      <c r="M136" s="195">
        <f t="shared" ref="M136:M138" si="35">$G136+1.96*SQRT(J$70)</f>
        <v>6.8483858810448712</v>
      </c>
      <c r="N136" s="193">
        <f t="shared" ref="N136:N138" si="36">$H136+1.96*SQRT(K$70)</f>
        <v>7.2106225048307824</v>
      </c>
      <c r="O136" s="194">
        <f t="shared" ref="O136:O138" si="37">I136+1.96*SQRT(L$70)</f>
        <v>7.5098552287603111</v>
      </c>
    </row>
    <row r="137" spans="5:15" x14ac:dyDescent="0.25">
      <c r="E137" s="161" t="s">
        <v>232</v>
      </c>
      <c r="F137" s="107"/>
      <c r="G137" s="141">
        <f>+G136</f>
        <v>6.33</v>
      </c>
      <c r="H137" s="135">
        <f>+H136</f>
        <v>6.5250000000000004</v>
      </c>
      <c r="I137" s="135">
        <f>I136</f>
        <v>6.6099999999999994</v>
      </c>
      <c r="J137" s="141">
        <f>$G137-1.96*SQRT(J$70)</f>
        <v>5.8116141189551289</v>
      </c>
      <c r="K137" s="135">
        <f t="shared" si="29"/>
        <v>5.8393774951692183</v>
      </c>
      <c r="L137" s="135">
        <f t="shared" si="34"/>
        <v>5.7101447712396878</v>
      </c>
      <c r="M137" s="141">
        <f t="shared" si="35"/>
        <v>6.8483858810448712</v>
      </c>
      <c r="N137" s="135">
        <f t="shared" si="36"/>
        <v>7.2106225048307824</v>
      </c>
      <c r="O137" s="136">
        <f t="shared" si="37"/>
        <v>7.5098552287603111</v>
      </c>
    </row>
    <row r="138" spans="5:15" x14ac:dyDescent="0.25">
      <c r="E138" s="163" t="s">
        <v>233</v>
      </c>
      <c r="F138" s="180"/>
      <c r="G138" s="142">
        <f>G137</f>
        <v>6.33</v>
      </c>
      <c r="H138" s="138">
        <f>+H137</f>
        <v>6.5250000000000004</v>
      </c>
      <c r="I138" s="138">
        <f>I137</f>
        <v>6.6099999999999994</v>
      </c>
      <c r="J138" s="142">
        <f t="shared" si="26"/>
        <v>5.8116141189551289</v>
      </c>
      <c r="K138" s="138">
        <f t="shared" si="29"/>
        <v>5.8393774951692183</v>
      </c>
      <c r="L138" s="138">
        <f t="shared" si="34"/>
        <v>5.7101447712396878</v>
      </c>
      <c r="M138" s="142">
        <f t="shared" si="35"/>
        <v>6.8483858810448712</v>
      </c>
      <c r="N138" s="138">
        <f t="shared" si="36"/>
        <v>7.2106225048307824</v>
      </c>
      <c r="O138" s="139">
        <f t="shared" si="37"/>
        <v>7.5098552287603111</v>
      </c>
    </row>
    <row r="139" spans="5:15" x14ac:dyDescent="0.25">
      <c r="G139" s="155" t="s">
        <v>364</v>
      </c>
      <c r="H139" s="156" t="s">
        <v>365</v>
      </c>
      <c r="I139" s="157" t="s">
        <v>366</v>
      </c>
      <c r="J139" s="189" t="s">
        <v>391</v>
      </c>
      <c r="K139" s="190" t="s">
        <v>396</v>
      </c>
      <c r="L139" s="191" t="s">
        <v>395</v>
      </c>
      <c r="M139" s="189" t="s">
        <v>392</v>
      </c>
      <c r="N139" s="190" t="s">
        <v>393</v>
      </c>
      <c r="O139" s="191" t="s">
        <v>394</v>
      </c>
    </row>
    <row r="140" spans="5:15" x14ac:dyDescent="0.25">
      <c r="G140" s="272" t="s">
        <v>397</v>
      </c>
      <c r="H140" s="273"/>
      <c r="I140" s="274"/>
      <c r="J140" s="272" t="s">
        <v>398</v>
      </c>
      <c r="K140" s="273"/>
      <c r="L140" s="274"/>
      <c r="M140" s="272" t="s">
        <v>399</v>
      </c>
      <c r="N140" s="273"/>
      <c r="O140" s="274"/>
    </row>
  </sheetData>
  <mergeCells count="12">
    <mergeCell ref="G140:I140"/>
    <mergeCell ref="J140:L140"/>
    <mergeCell ref="M140:O140"/>
    <mergeCell ref="M106:O106"/>
    <mergeCell ref="G108:I108"/>
    <mergeCell ref="J108:L108"/>
    <mergeCell ref="M108:O108"/>
    <mergeCell ref="J71:L71"/>
    <mergeCell ref="M71:O71"/>
    <mergeCell ref="P71:R71"/>
    <mergeCell ref="G103:I103"/>
    <mergeCell ref="M103:O103"/>
  </mergeCells>
  <phoneticPr fontId="20" type="noConversion"/>
  <pageMargins left="0.7" right="0.7" top="0.75" bottom="0.75" header="0.3" footer="0.3"/>
  <pageSetup paperSize="9" orientation="portrait" horizontalDpi="4294967293" verticalDpi="4294967293" r:id="rId1"/>
  <ignoredErrors>
    <ignoredError sqref="G112:I137 G138 I138 G45 G46:I68" formulaRange="1"/>
    <ignoredError sqref="H138" formula="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53"/>
  <sheetViews>
    <sheetView zoomScale="120" zoomScaleNormal="120" workbookViewId="0">
      <pane xSplit="17" ySplit="1" topLeftCell="R96" activePane="bottomRight" state="frozen"/>
      <selection pane="topRight" activeCell="R1" sqref="R1"/>
      <selection pane="bottomLeft" activeCell="A2" sqref="A2"/>
      <selection pane="bottomRight" sqref="A1:D121"/>
    </sheetView>
  </sheetViews>
  <sheetFormatPr defaultRowHeight="15.75" x14ac:dyDescent="0.25"/>
  <cols>
    <col min="1" max="1" width="11" style="196" customWidth="1"/>
    <col min="2" max="4" width="9.140625" style="196"/>
    <col min="5" max="5" width="3.7109375" style="196" customWidth="1"/>
    <col min="6" max="6" width="13.85546875" style="108" customWidth="1"/>
    <col min="7" max="7" width="15.28515625" style="108" customWidth="1"/>
    <col min="8" max="8" width="14.5703125" style="108" customWidth="1"/>
    <col min="9" max="9" width="16.7109375" style="108" customWidth="1"/>
    <col min="10" max="10" width="17.5703125" style="108" customWidth="1"/>
    <col min="11" max="11" width="17.42578125" style="108" customWidth="1"/>
    <col min="12" max="13" width="17" style="108" bestFit="1" customWidth="1"/>
    <col min="14" max="17" width="9.140625" style="108"/>
    <col min="18" max="18" width="9.140625" style="196"/>
  </cols>
  <sheetData>
    <row r="1" spans="1:15" x14ac:dyDescent="0.25">
      <c r="A1" s="155" t="s">
        <v>7</v>
      </c>
      <c r="B1" s="156" t="s">
        <v>400</v>
      </c>
      <c r="C1" s="156" t="s">
        <v>401</v>
      </c>
      <c r="D1" s="157" t="s">
        <v>402</v>
      </c>
      <c r="F1" s="125" t="s">
        <v>419</v>
      </c>
      <c r="G1" s="125" t="s">
        <v>420</v>
      </c>
      <c r="H1" s="125" t="s">
        <v>421</v>
      </c>
      <c r="I1" s="125" t="s">
        <v>422</v>
      </c>
      <c r="J1" s="125" t="s">
        <v>423</v>
      </c>
      <c r="K1" s="125" t="s">
        <v>424</v>
      </c>
      <c r="L1" s="124"/>
      <c r="M1" s="124"/>
      <c r="N1" s="124"/>
      <c r="O1" s="124"/>
    </row>
    <row r="2" spans="1:15" x14ac:dyDescent="0.25">
      <c r="A2" s="161" t="s">
        <v>403</v>
      </c>
      <c r="B2" s="111">
        <v>4613</v>
      </c>
      <c r="C2" s="111">
        <v>1577</v>
      </c>
      <c r="D2" s="162">
        <v>661</v>
      </c>
    </row>
    <row r="3" spans="1:15" x14ac:dyDescent="0.25">
      <c r="A3" s="161" t="s">
        <v>404</v>
      </c>
      <c r="B3" s="111">
        <v>4221</v>
      </c>
      <c r="C3" s="111">
        <v>1433</v>
      </c>
      <c r="D3" s="162">
        <v>755</v>
      </c>
    </row>
    <row r="4" spans="1:15" x14ac:dyDescent="0.25">
      <c r="A4" s="161" t="s">
        <v>405</v>
      </c>
      <c r="B4" s="111">
        <v>4713</v>
      </c>
      <c r="C4" s="111">
        <v>1615</v>
      </c>
      <c r="D4" s="162">
        <v>893</v>
      </c>
    </row>
    <row r="5" spans="1:15" x14ac:dyDescent="0.25">
      <c r="A5" s="161" t="s">
        <v>406</v>
      </c>
      <c r="B5" s="111">
        <v>5051</v>
      </c>
      <c r="C5" s="111">
        <v>1738</v>
      </c>
      <c r="D5" s="162">
        <v>1343</v>
      </c>
    </row>
    <row r="6" spans="1:15" x14ac:dyDescent="0.25">
      <c r="A6" s="161" t="s">
        <v>407</v>
      </c>
      <c r="B6" s="111">
        <v>5167</v>
      </c>
      <c r="C6" s="111">
        <v>1798</v>
      </c>
      <c r="D6" s="162">
        <v>1727</v>
      </c>
    </row>
    <row r="7" spans="1:15" x14ac:dyDescent="0.25">
      <c r="A7" s="161" t="s">
        <v>408</v>
      </c>
      <c r="B7" s="111">
        <v>5560</v>
      </c>
      <c r="C7" s="111">
        <v>2186</v>
      </c>
      <c r="D7" s="162">
        <v>1901</v>
      </c>
    </row>
    <row r="8" spans="1:15" x14ac:dyDescent="0.25">
      <c r="A8" s="161" t="s">
        <v>409</v>
      </c>
      <c r="B8" s="111">
        <v>5746</v>
      </c>
      <c r="C8" s="111">
        <v>2044</v>
      </c>
      <c r="D8" s="162">
        <v>1986</v>
      </c>
    </row>
    <row r="9" spans="1:15" x14ac:dyDescent="0.25">
      <c r="A9" s="161" t="s">
        <v>410</v>
      </c>
      <c r="B9" s="111">
        <v>5742</v>
      </c>
      <c r="C9" s="111">
        <v>1990</v>
      </c>
      <c r="D9" s="162">
        <v>1947</v>
      </c>
    </row>
    <row r="10" spans="1:15" x14ac:dyDescent="0.25">
      <c r="A10" s="161" t="s">
        <v>411</v>
      </c>
      <c r="B10" s="111">
        <v>5377</v>
      </c>
      <c r="C10" s="111">
        <v>1892</v>
      </c>
      <c r="D10" s="162">
        <v>1820</v>
      </c>
    </row>
    <row r="11" spans="1:15" x14ac:dyDescent="0.25">
      <c r="A11" s="161" t="s">
        <v>412</v>
      </c>
      <c r="B11" s="111">
        <v>5139</v>
      </c>
      <c r="C11" s="111">
        <v>1715</v>
      </c>
      <c r="D11" s="162">
        <v>1658</v>
      </c>
    </row>
    <row r="12" spans="1:15" x14ac:dyDescent="0.25">
      <c r="A12" s="161" t="s">
        <v>413</v>
      </c>
      <c r="B12" s="111">
        <v>4647</v>
      </c>
      <c r="C12" s="111">
        <v>1631</v>
      </c>
      <c r="D12" s="162">
        <v>722</v>
      </c>
    </row>
    <row r="13" spans="1:15" x14ac:dyDescent="0.25">
      <c r="A13" s="161" t="s">
        <v>414</v>
      </c>
      <c r="B13" s="111">
        <v>4760</v>
      </c>
      <c r="C13" s="111">
        <v>1692</v>
      </c>
      <c r="D13" s="162">
        <v>651</v>
      </c>
    </row>
    <row r="14" spans="1:15" x14ac:dyDescent="0.25">
      <c r="A14" s="161" t="s">
        <v>415</v>
      </c>
      <c r="B14" s="111">
        <v>4776</v>
      </c>
      <c r="C14" s="111">
        <v>1682</v>
      </c>
      <c r="D14" s="162">
        <v>690</v>
      </c>
    </row>
    <row r="15" spans="1:15" x14ac:dyDescent="0.25">
      <c r="A15" s="161" t="s">
        <v>416</v>
      </c>
      <c r="B15" s="111">
        <v>4309</v>
      </c>
      <c r="C15" s="111">
        <v>1500</v>
      </c>
      <c r="D15" s="162">
        <v>721</v>
      </c>
    </row>
    <row r="16" spans="1:15" x14ac:dyDescent="0.25">
      <c r="A16" s="161" t="s">
        <v>417</v>
      </c>
      <c r="B16" s="111">
        <v>4925</v>
      </c>
      <c r="C16" s="111">
        <v>1716</v>
      </c>
      <c r="D16" s="162">
        <v>972</v>
      </c>
    </row>
    <row r="17" spans="1:4" x14ac:dyDescent="0.25">
      <c r="A17" s="161" t="s">
        <v>418</v>
      </c>
      <c r="B17" s="111">
        <v>4988</v>
      </c>
      <c r="C17" s="111">
        <v>1808</v>
      </c>
      <c r="D17" s="162">
        <v>1332</v>
      </c>
    </row>
    <row r="18" spans="1:4" x14ac:dyDescent="0.25">
      <c r="A18" s="161" t="s">
        <v>317</v>
      </c>
      <c r="B18" s="111">
        <v>5197</v>
      </c>
      <c r="C18" s="111">
        <v>1877</v>
      </c>
      <c r="D18" s="162">
        <v>1772</v>
      </c>
    </row>
    <row r="19" spans="1:4" x14ac:dyDescent="0.25">
      <c r="A19" s="161" t="s">
        <v>319</v>
      </c>
      <c r="B19" s="111">
        <v>5246</v>
      </c>
      <c r="C19" s="111">
        <v>1872</v>
      </c>
      <c r="D19" s="162">
        <v>1873</v>
      </c>
    </row>
    <row r="20" spans="1:4" x14ac:dyDescent="0.25">
      <c r="A20" s="161" t="s">
        <v>321</v>
      </c>
      <c r="B20" s="111">
        <v>5721</v>
      </c>
      <c r="C20" s="111">
        <v>2120</v>
      </c>
      <c r="D20" s="162">
        <v>2108</v>
      </c>
    </row>
    <row r="21" spans="1:4" x14ac:dyDescent="0.25">
      <c r="A21" s="161" t="s">
        <v>323</v>
      </c>
      <c r="B21" s="111">
        <v>5861</v>
      </c>
      <c r="C21" s="111">
        <v>2129</v>
      </c>
      <c r="D21" s="162">
        <v>2013</v>
      </c>
    </row>
    <row r="22" spans="1:4" x14ac:dyDescent="0.25">
      <c r="A22" s="161" t="s">
        <v>325</v>
      </c>
      <c r="B22" s="111">
        <v>5419</v>
      </c>
      <c r="C22" s="111">
        <v>1973</v>
      </c>
      <c r="D22" s="162">
        <v>1916</v>
      </c>
    </row>
    <row r="23" spans="1:4" x14ac:dyDescent="0.25">
      <c r="A23" s="161" t="s">
        <v>326</v>
      </c>
      <c r="B23" s="111">
        <v>5141</v>
      </c>
      <c r="C23" s="111">
        <v>1827</v>
      </c>
      <c r="D23" s="162">
        <v>1779</v>
      </c>
    </row>
    <row r="24" spans="1:4" x14ac:dyDescent="0.25">
      <c r="A24" s="161" t="s">
        <v>327</v>
      </c>
      <c r="B24" s="111">
        <v>4950</v>
      </c>
      <c r="C24" s="111">
        <v>1750</v>
      </c>
      <c r="D24" s="162">
        <v>875</v>
      </c>
    </row>
    <row r="25" spans="1:4" x14ac:dyDescent="0.25">
      <c r="A25" s="161" t="s">
        <v>328</v>
      </c>
      <c r="B25" s="111">
        <v>5009</v>
      </c>
      <c r="C25" s="111">
        <v>1765</v>
      </c>
      <c r="D25" s="162">
        <v>761</v>
      </c>
    </row>
    <row r="26" spans="1:4" x14ac:dyDescent="0.25">
      <c r="A26" s="161" t="s">
        <v>329</v>
      </c>
      <c r="B26" s="111">
        <v>5073</v>
      </c>
      <c r="C26" s="111">
        <v>1763</v>
      </c>
      <c r="D26" s="162">
        <v>755</v>
      </c>
    </row>
    <row r="27" spans="1:4" x14ac:dyDescent="0.25">
      <c r="A27" s="161" t="s">
        <v>330</v>
      </c>
      <c r="B27" s="111">
        <v>4576</v>
      </c>
      <c r="C27" s="111">
        <v>1578</v>
      </c>
      <c r="D27" s="162">
        <v>842</v>
      </c>
    </row>
    <row r="28" spans="1:4" x14ac:dyDescent="0.25">
      <c r="A28" s="161" t="s">
        <v>331</v>
      </c>
      <c r="B28" s="111">
        <v>5243</v>
      </c>
      <c r="C28" s="111">
        <v>1849</v>
      </c>
      <c r="D28" s="162">
        <v>1055</v>
      </c>
    </row>
    <row r="29" spans="1:4" x14ac:dyDescent="0.25">
      <c r="A29" s="161" t="s">
        <v>332</v>
      </c>
      <c r="B29" s="111">
        <v>5456</v>
      </c>
      <c r="C29" s="111">
        <v>1856</v>
      </c>
      <c r="D29" s="162">
        <v>1505</v>
      </c>
    </row>
    <row r="30" spans="1:4" x14ac:dyDescent="0.25">
      <c r="A30" s="161" t="s">
        <v>333</v>
      </c>
      <c r="B30" s="111">
        <v>5630</v>
      </c>
      <c r="C30" s="111">
        <v>1952</v>
      </c>
      <c r="D30" s="162">
        <v>1933</v>
      </c>
    </row>
    <row r="31" spans="1:4" x14ac:dyDescent="0.25">
      <c r="A31" s="161" t="s">
        <v>334</v>
      </c>
      <c r="B31" s="111">
        <v>5636</v>
      </c>
      <c r="C31" s="111">
        <v>1949</v>
      </c>
      <c r="D31" s="162">
        <v>2041</v>
      </c>
    </row>
    <row r="32" spans="1:4" x14ac:dyDescent="0.25">
      <c r="A32" s="161" t="s">
        <v>335</v>
      </c>
      <c r="B32" s="111">
        <v>6095</v>
      </c>
      <c r="C32" s="111">
        <v>2172</v>
      </c>
      <c r="D32" s="162">
        <v>2272</v>
      </c>
    </row>
    <row r="33" spans="1:4" x14ac:dyDescent="0.25">
      <c r="A33" s="161" t="s">
        <v>336</v>
      </c>
      <c r="B33" s="111">
        <v>6094</v>
      </c>
      <c r="C33" s="111">
        <v>2198</v>
      </c>
      <c r="D33" s="162">
        <v>2255</v>
      </c>
    </row>
    <row r="34" spans="1:4" x14ac:dyDescent="0.25">
      <c r="A34" s="161" t="s">
        <v>337</v>
      </c>
      <c r="B34" s="111">
        <v>5692</v>
      </c>
      <c r="C34" s="111">
        <v>2026</v>
      </c>
      <c r="D34" s="162">
        <v>2074</v>
      </c>
    </row>
    <row r="35" spans="1:4" x14ac:dyDescent="0.25">
      <c r="A35" s="161" t="s">
        <v>338</v>
      </c>
      <c r="B35" s="111">
        <v>5690</v>
      </c>
      <c r="C35" s="111">
        <v>1950</v>
      </c>
      <c r="D35" s="162">
        <v>1836</v>
      </c>
    </row>
    <row r="36" spans="1:4" x14ac:dyDescent="0.25">
      <c r="A36" s="161" t="s">
        <v>339</v>
      </c>
      <c r="B36" s="111">
        <v>5306</v>
      </c>
      <c r="C36" s="111">
        <v>1876</v>
      </c>
      <c r="D36" s="162">
        <v>995</v>
      </c>
    </row>
    <row r="37" spans="1:4" x14ac:dyDescent="0.25">
      <c r="A37" s="161" t="s">
        <v>340</v>
      </c>
      <c r="B37" s="111">
        <v>5315</v>
      </c>
      <c r="C37" s="111">
        <v>1863</v>
      </c>
      <c r="D37" s="162">
        <v>884</v>
      </c>
    </row>
    <row r="38" spans="1:4" x14ac:dyDescent="0.25">
      <c r="A38" s="161" t="s">
        <v>341</v>
      </c>
      <c r="B38" s="111">
        <v>5438</v>
      </c>
      <c r="C38" s="111">
        <v>1981</v>
      </c>
      <c r="D38" s="162">
        <v>876</v>
      </c>
    </row>
    <row r="39" spans="1:4" x14ac:dyDescent="0.25">
      <c r="A39" s="161" t="s">
        <v>342</v>
      </c>
      <c r="B39" s="111">
        <v>4981</v>
      </c>
      <c r="C39" s="111">
        <v>1798</v>
      </c>
      <c r="D39" s="162">
        <v>915</v>
      </c>
    </row>
    <row r="40" spans="1:4" x14ac:dyDescent="0.25">
      <c r="A40" s="161" t="s">
        <v>343</v>
      </c>
      <c r="B40" s="111">
        <v>5623</v>
      </c>
      <c r="C40" s="111">
        <v>2024</v>
      </c>
      <c r="D40" s="162">
        <v>1235</v>
      </c>
    </row>
    <row r="41" spans="1:4" x14ac:dyDescent="0.25">
      <c r="A41" s="161" t="s">
        <v>344</v>
      </c>
      <c r="B41" s="111">
        <v>5741</v>
      </c>
      <c r="C41" s="111">
        <v>1948</v>
      </c>
      <c r="D41" s="162">
        <v>1649</v>
      </c>
    </row>
    <row r="42" spans="1:4" x14ac:dyDescent="0.25">
      <c r="A42" s="161" t="s">
        <v>345</v>
      </c>
      <c r="B42" s="111">
        <v>6033</v>
      </c>
      <c r="C42" s="111">
        <v>2067</v>
      </c>
      <c r="D42" s="162">
        <v>2120</v>
      </c>
    </row>
    <row r="43" spans="1:4" x14ac:dyDescent="0.25">
      <c r="A43" s="161" t="s">
        <v>346</v>
      </c>
      <c r="B43" s="111">
        <v>5910</v>
      </c>
      <c r="C43" s="111">
        <v>2063</v>
      </c>
      <c r="D43" s="162">
        <v>2240</v>
      </c>
    </row>
    <row r="44" spans="1:4" x14ac:dyDescent="0.25">
      <c r="A44" s="161" t="s">
        <v>347</v>
      </c>
      <c r="B44" s="111">
        <v>6387</v>
      </c>
      <c r="C44" s="111">
        <v>2293</v>
      </c>
      <c r="D44" s="162">
        <v>2449</v>
      </c>
    </row>
    <row r="45" spans="1:4" x14ac:dyDescent="0.25">
      <c r="A45" s="161" t="s">
        <v>348</v>
      </c>
      <c r="B45" s="111">
        <v>6425</v>
      </c>
      <c r="C45" s="111">
        <v>2347</v>
      </c>
      <c r="D45" s="162">
        <v>2487</v>
      </c>
    </row>
    <row r="46" spans="1:4" x14ac:dyDescent="0.25">
      <c r="A46" s="161" t="s">
        <v>318</v>
      </c>
      <c r="B46" s="111">
        <v>5911</v>
      </c>
      <c r="C46" s="111">
        <v>2153</v>
      </c>
      <c r="D46" s="162">
        <v>2245</v>
      </c>
    </row>
    <row r="47" spans="1:4" x14ac:dyDescent="0.25">
      <c r="A47" s="161" t="s">
        <v>320</v>
      </c>
      <c r="B47" s="111">
        <v>5817</v>
      </c>
      <c r="C47" s="111">
        <v>2076</v>
      </c>
      <c r="D47" s="162">
        <v>1942</v>
      </c>
    </row>
    <row r="48" spans="1:4" x14ac:dyDescent="0.25">
      <c r="A48" s="161" t="s">
        <v>322</v>
      </c>
      <c r="B48" s="111">
        <v>5406</v>
      </c>
      <c r="C48" s="111">
        <v>2085</v>
      </c>
      <c r="D48" s="162">
        <v>885</v>
      </c>
    </row>
    <row r="49" spans="1:4" x14ac:dyDescent="0.25">
      <c r="A49" s="161" t="s">
        <v>324</v>
      </c>
      <c r="B49" s="111">
        <v>5516</v>
      </c>
      <c r="C49" s="111">
        <v>2134</v>
      </c>
      <c r="D49" s="162">
        <v>820</v>
      </c>
    </row>
    <row r="50" spans="1:4" x14ac:dyDescent="0.25">
      <c r="A50" s="161" t="s">
        <v>179</v>
      </c>
      <c r="B50" s="111">
        <v>5579</v>
      </c>
      <c r="C50" s="111">
        <v>2162</v>
      </c>
      <c r="D50" s="162">
        <v>759</v>
      </c>
    </row>
    <row r="51" spans="1:4" x14ac:dyDescent="0.25">
      <c r="A51" s="161" t="s">
        <v>180</v>
      </c>
      <c r="B51" s="111">
        <v>5225</v>
      </c>
      <c r="C51" s="111">
        <v>2026</v>
      </c>
      <c r="D51" s="162">
        <v>840</v>
      </c>
    </row>
    <row r="52" spans="1:4" x14ac:dyDescent="0.25">
      <c r="A52" s="161" t="s">
        <v>181</v>
      </c>
      <c r="B52" s="111">
        <v>5697</v>
      </c>
      <c r="C52" s="111">
        <v>2255</v>
      </c>
      <c r="D52" s="162">
        <v>1192</v>
      </c>
    </row>
    <row r="53" spans="1:4" x14ac:dyDescent="0.25">
      <c r="A53" s="161" t="s">
        <v>182</v>
      </c>
      <c r="B53" s="111">
        <v>5610</v>
      </c>
      <c r="C53" s="111">
        <v>2281</v>
      </c>
      <c r="D53" s="162">
        <v>1659</v>
      </c>
    </row>
    <row r="54" spans="1:4" x14ac:dyDescent="0.25">
      <c r="A54" s="161" t="s">
        <v>183</v>
      </c>
      <c r="B54" s="111">
        <v>5871</v>
      </c>
      <c r="C54" s="111">
        <v>2381</v>
      </c>
      <c r="D54" s="162">
        <v>2216</v>
      </c>
    </row>
    <row r="55" spans="1:4" x14ac:dyDescent="0.25">
      <c r="A55" s="161" t="s">
        <v>184</v>
      </c>
      <c r="B55" s="111">
        <v>5996</v>
      </c>
      <c r="C55" s="111">
        <v>2379</v>
      </c>
      <c r="D55" s="162">
        <v>2198</v>
      </c>
    </row>
    <row r="56" spans="1:4" x14ac:dyDescent="0.25">
      <c r="A56" s="161" t="s">
        <v>185</v>
      </c>
      <c r="B56" s="111">
        <v>6485</v>
      </c>
      <c r="C56" s="111">
        <v>2548</v>
      </c>
      <c r="D56" s="162">
        <v>2480</v>
      </c>
    </row>
    <row r="57" spans="1:4" x14ac:dyDescent="0.25">
      <c r="A57" s="161" t="s">
        <v>186</v>
      </c>
      <c r="B57" s="111">
        <v>6596</v>
      </c>
      <c r="C57" s="111">
        <v>2633</v>
      </c>
      <c r="D57" s="162">
        <v>2486</v>
      </c>
    </row>
    <row r="58" spans="1:4" x14ac:dyDescent="0.25">
      <c r="A58" s="161" t="s">
        <v>187</v>
      </c>
      <c r="B58" s="111">
        <v>6011</v>
      </c>
      <c r="C58" s="111">
        <v>2394</v>
      </c>
      <c r="D58" s="162">
        <v>2137</v>
      </c>
    </row>
    <row r="59" spans="1:4" x14ac:dyDescent="0.25">
      <c r="A59" s="161" t="s">
        <v>188</v>
      </c>
      <c r="B59" s="111">
        <v>5877</v>
      </c>
      <c r="C59" s="111">
        <v>2338</v>
      </c>
      <c r="D59" s="162">
        <v>1945</v>
      </c>
    </row>
    <row r="60" spans="1:4" x14ac:dyDescent="0.25">
      <c r="A60" s="161" t="s">
        <v>189</v>
      </c>
      <c r="B60" s="111">
        <v>5119</v>
      </c>
      <c r="C60" s="111">
        <v>2078</v>
      </c>
      <c r="D60" s="162">
        <v>929</v>
      </c>
    </row>
    <row r="61" spans="1:4" x14ac:dyDescent="0.25">
      <c r="A61" s="161" t="s">
        <v>190</v>
      </c>
      <c r="B61" s="111">
        <v>5408</v>
      </c>
      <c r="C61" s="111">
        <v>2182</v>
      </c>
      <c r="D61" s="162">
        <v>729</v>
      </c>
    </row>
    <row r="62" spans="1:4" x14ac:dyDescent="0.25">
      <c r="A62" s="161" t="s">
        <v>191</v>
      </c>
      <c r="B62" s="111">
        <v>5242</v>
      </c>
      <c r="C62" s="111">
        <v>2115</v>
      </c>
      <c r="D62" s="162">
        <v>727</v>
      </c>
    </row>
    <row r="63" spans="1:4" x14ac:dyDescent="0.25">
      <c r="A63" s="161" t="s">
        <v>192</v>
      </c>
      <c r="B63" s="111">
        <v>4702</v>
      </c>
      <c r="C63" s="111">
        <v>1896</v>
      </c>
      <c r="D63" s="162">
        <v>719</v>
      </c>
    </row>
    <row r="64" spans="1:4" x14ac:dyDescent="0.25">
      <c r="A64" s="161" t="s">
        <v>193</v>
      </c>
      <c r="B64" s="111">
        <v>5201</v>
      </c>
      <c r="C64" s="111">
        <v>2099</v>
      </c>
      <c r="D64" s="162">
        <v>945</v>
      </c>
    </row>
    <row r="65" spans="1:4" x14ac:dyDescent="0.25">
      <c r="A65" s="161" t="s">
        <v>194</v>
      </c>
      <c r="B65" s="111">
        <v>5502</v>
      </c>
      <c r="C65" s="111">
        <v>2194</v>
      </c>
      <c r="D65" s="162">
        <v>1595</v>
      </c>
    </row>
    <row r="66" spans="1:4" x14ac:dyDescent="0.25">
      <c r="A66" s="161" t="s">
        <v>195</v>
      </c>
      <c r="B66" s="111">
        <v>5509</v>
      </c>
      <c r="C66" s="111">
        <v>2169</v>
      </c>
      <c r="D66" s="162">
        <v>2044</v>
      </c>
    </row>
    <row r="67" spans="1:4" x14ac:dyDescent="0.25">
      <c r="A67" s="161" t="s">
        <v>196</v>
      </c>
      <c r="B67" s="111">
        <v>5383</v>
      </c>
      <c r="C67" s="111">
        <v>2037</v>
      </c>
      <c r="D67" s="162">
        <v>2051</v>
      </c>
    </row>
    <row r="68" spans="1:4" x14ac:dyDescent="0.25">
      <c r="A68" s="161" t="s">
        <v>197</v>
      </c>
      <c r="B68" s="111">
        <v>6300</v>
      </c>
      <c r="C68" s="111">
        <v>2434</v>
      </c>
      <c r="D68" s="162">
        <v>2344</v>
      </c>
    </row>
    <row r="69" spans="1:4" x14ac:dyDescent="0.25">
      <c r="A69" s="161" t="s">
        <v>198</v>
      </c>
      <c r="B69" s="111">
        <v>6440</v>
      </c>
      <c r="C69" s="111">
        <v>2462</v>
      </c>
      <c r="D69" s="162">
        <v>2379</v>
      </c>
    </row>
    <row r="70" spans="1:4" x14ac:dyDescent="0.25">
      <c r="A70" s="161" t="s">
        <v>199</v>
      </c>
      <c r="B70" s="111">
        <v>5587</v>
      </c>
      <c r="C70" s="111">
        <v>2224</v>
      </c>
      <c r="D70" s="162">
        <v>2071</v>
      </c>
    </row>
    <row r="71" spans="1:4" x14ac:dyDescent="0.25">
      <c r="A71" s="161" t="s">
        <v>200</v>
      </c>
      <c r="B71" s="111">
        <v>5553</v>
      </c>
      <c r="C71" s="111">
        <v>2144</v>
      </c>
      <c r="D71" s="162">
        <v>1879</v>
      </c>
    </row>
    <row r="72" spans="1:4" x14ac:dyDescent="0.25">
      <c r="A72" s="161" t="s">
        <v>201</v>
      </c>
      <c r="B72" s="111">
        <v>5094</v>
      </c>
      <c r="C72" s="111">
        <v>2021</v>
      </c>
      <c r="D72" s="162">
        <v>883</v>
      </c>
    </row>
    <row r="73" spans="1:4" x14ac:dyDescent="0.25">
      <c r="A73" s="161" t="s">
        <v>202</v>
      </c>
      <c r="B73" s="111">
        <v>5243</v>
      </c>
      <c r="C73" s="111">
        <v>2136</v>
      </c>
      <c r="D73" s="162">
        <v>785</v>
      </c>
    </row>
    <row r="74" spans="1:4" x14ac:dyDescent="0.25">
      <c r="A74" s="161" t="s">
        <v>203</v>
      </c>
      <c r="B74" s="111">
        <v>5239</v>
      </c>
      <c r="C74" s="111">
        <v>2122</v>
      </c>
      <c r="D74" s="162">
        <v>718</v>
      </c>
    </row>
    <row r="75" spans="1:4" x14ac:dyDescent="0.25">
      <c r="A75" s="161" t="s">
        <v>204</v>
      </c>
      <c r="B75" s="111">
        <v>4764</v>
      </c>
      <c r="C75" s="111">
        <v>1904</v>
      </c>
      <c r="D75" s="162">
        <v>747</v>
      </c>
    </row>
    <row r="76" spans="1:4" x14ac:dyDescent="0.25">
      <c r="A76" s="161" t="s">
        <v>205</v>
      </c>
      <c r="B76" s="111">
        <v>5396</v>
      </c>
      <c r="C76" s="111">
        <v>2191</v>
      </c>
      <c r="D76" s="162">
        <v>1002</v>
      </c>
    </row>
    <row r="77" spans="1:4" x14ac:dyDescent="0.25">
      <c r="A77" s="161" t="s">
        <v>206</v>
      </c>
      <c r="B77" s="111">
        <v>5294</v>
      </c>
      <c r="C77" s="111">
        <v>2038</v>
      </c>
      <c r="D77" s="162">
        <v>1456</v>
      </c>
    </row>
    <row r="78" spans="1:4" x14ac:dyDescent="0.25">
      <c r="A78" s="161" t="s">
        <v>207</v>
      </c>
      <c r="B78" s="111">
        <v>5653</v>
      </c>
      <c r="C78" s="111">
        <v>2228</v>
      </c>
      <c r="D78" s="162">
        <v>2127</v>
      </c>
    </row>
    <row r="79" spans="1:4" x14ac:dyDescent="0.25">
      <c r="A79" s="161" t="s">
        <v>208</v>
      </c>
      <c r="B79" s="111">
        <v>6031</v>
      </c>
      <c r="C79" s="111">
        <v>2351</v>
      </c>
      <c r="D79" s="162">
        <v>2249</v>
      </c>
    </row>
    <row r="80" spans="1:4" x14ac:dyDescent="0.25">
      <c r="A80" s="161" t="s">
        <v>209</v>
      </c>
      <c r="B80" s="111">
        <v>6700</v>
      </c>
      <c r="C80" s="111">
        <v>2598</v>
      </c>
      <c r="D80" s="162">
        <v>2695</v>
      </c>
    </row>
    <row r="81" spans="1:4" x14ac:dyDescent="0.25">
      <c r="A81" s="161" t="s">
        <v>210</v>
      </c>
      <c r="B81" s="111">
        <v>6819</v>
      </c>
      <c r="C81" s="111">
        <v>2716</v>
      </c>
      <c r="D81" s="162">
        <v>2681</v>
      </c>
    </row>
    <row r="82" spans="1:4" x14ac:dyDescent="0.25">
      <c r="A82" s="161" t="s">
        <v>211</v>
      </c>
      <c r="B82" s="111">
        <v>6080</v>
      </c>
      <c r="C82" s="111">
        <v>2421</v>
      </c>
      <c r="D82" s="162">
        <v>2289</v>
      </c>
    </row>
    <row r="83" spans="1:4" x14ac:dyDescent="0.25">
      <c r="A83" s="161" t="s">
        <v>212</v>
      </c>
      <c r="B83" s="111">
        <v>6005</v>
      </c>
      <c r="C83" s="111">
        <v>2342</v>
      </c>
      <c r="D83" s="162">
        <v>2057</v>
      </c>
    </row>
    <row r="84" spans="1:4" x14ac:dyDescent="0.25">
      <c r="A84" s="161" t="s">
        <v>213</v>
      </c>
      <c r="B84" s="111">
        <v>5037</v>
      </c>
      <c r="C84" s="111">
        <v>2207</v>
      </c>
      <c r="D84" s="162">
        <v>813</v>
      </c>
    </row>
    <row r="85" spans="1:4" x14ac:dyDescent="0.25">
      <c r="A85" s="161" t="s">
        <v>214</v>
      </c>
      <c r="B85" s="111">
        <v>5388</v>
      </c>
      <c r="C85" s="111">
        <v>2328</v>
      </c>
      <c r="D85" s="162">
        <v>717</v>
      </c>
    </row>
    <row r="86" spans="1:4" x14ac:dyDescent="0.25">
      <c r="A86" s="161" t="s">
        <v>215</v>
      </c>
      <c r="B86" s="111">
        <v>5435</v>
      </c>
      <c r="C86" s="111">
        <v>2413</v>
      </c>
      <c r="D86" s="162">
        <v>792</v>
      </c>
    </row>
    <row r="87" spans="1:4" x14ac:dyDescent="0.25">
      <c r="A87" s="161" t="s">
        <v>216</v>
      </c>
      <c r="B87" s="111">
        <v>4650</v>
      </c>
      <c r="C87" s="111">
        <v>2087</v>
      </c>
      <c r="D87" s="162">
        <v>750</v>
      </c>
    </row>
    <row r="88" spans="1:4" x14ac:dyDescent="0.25">
      <c r="A88" s="161" t="s">
        <v>217</v>
      </c>
      <c r="B88" s="111">
        <v>5404</v>
      </c>
      <c r="C88" s="111">
        <v>2391</v>
      </c>
      <c r="D88" s="162">
        <v>1071</v>
      </c>
    </row>
    <row r="89" spans="1:4" x14ac:dyDescent="0.25">
      <c r="A89" s="161" t="s">
        <v>218</v>
      </c>
      <c r="B89" s="111">
        <v>5739</v>
      </c>
      <c r="C89" s="111">
        <v>2511</v>
      </c>
      <c r="D89" s="162">
        <v>1931</v>
      </c>
    </row>
    <row r="90" spans="1:4" x14ac:dyDescent="0.25">
      <c r="A90" s="161" t="s">
        <v>219</v>
      </c>
      <c r="B90" s="111">
        <v>5935</v>
      </c>
      <c r="C90" s="111">
        <v>2630</v>
      </c>
      <c r="D90" s="162">
        <v>2219</v>
      </c>
    </row>
    <row r="91" spans="1:4" x14ac:dyDescent="0.25">
      <c r="A91" s="161" t="s">
        <v>220</v>
      </c>
      <c r="B91" s="111">
        <v>6145</v>
      </c>
      <c r="C91" s="111">
        <v>2550</v>
      </c>
      <c r="D91" s="162">
        <v>2279</v>
      </c>
    </row>
    <row r="92" spans="1:4" x14ac:dyDescent="0.25">
      <c r="A92" s="161" t="s">
        <v>221</v>
      </c>
      <c r="B92" s="111">
        <v>6721</v>
      </c>
      <c r="C92" s="111">
        <v>2874</v>
      </c>
      <c r="D92" s="162">
        <v>2733</v>
      </c>
    </row>
    <row r="93" spans="1:4" x14ac:dyDescent="0.25">
      <c r="A93" s="161" t="s">
        <v>222</v>
      </c>
      <c r="B93" s="111">
        <v>6776</v>
      </c>
      <c r="C93" s="111">
        <v>2922</v>
      </c>
      <c r="D93" s="162">
        <v>2642</v>
      </c>
    </row>
    <row r="94" spans="1:4" x14ac:dyDescent="0.25">
      <c r="A94" s="161" t="s">
        <v>223</v>
      </c>
      <c r="B94" s="111">
        <v>6323</v>
      </c>
      <c r="C94" s="111">
        <v>2609</v>
      </c>
      <c r="D94" s="162">
        <v>2359</v>
      </c>
    </row>
    <row r="95" spans="1:4" x14ac:dyDescent="0.25">
      <c r="A95" s="161" t="s">
        <v>224</v>
      </c>
      <c r="B95" s="111">
        <v>6114</v>
      </c>
      <c r="C95" s="111">
        <v>2522</v>
      </c>
      <c r="D95" s="162">
        <v>2092</v>
      </c>
    </row>
    <row r="96" spans="1:4" x14ac:dyDescent="0.25">
      <c r="A96" s="161" t="s">
        <v>225</v>
      </c>
      <c r="B96" s="111">
        <v>4889</v>
      </c>
      <c r="C96" s="111">
        <v>2037</v>
      </c>
      <c r="D96" s="162">
        <v>736</v>
      </c>
    </row>
    <row r="97" spans="1:11" x14ac:dyDescent="0.25">
      <c r="A97" s="161" t="s">
        <v>226</v>
      </c>
      <c r="B97" s="111">
        <v>5371</v>
      </c>
      <c r="C97" s="111">
        <v>2297</v>
      </c>
      <c r="D97" s="162">
        <v>638</v>
      </c>
    </row>
    <row r="98" spans="1:11" x14ac:dyDescent="0.25">
      <c r="A98" s="161" t="s">
        <v>227</v>
      </c>
      <c r="B98" s="111">
        <v>5221</v>
      </c>
      <c r="C98" s="111">
        <v>2210</v>
      </c>
      <c r="D98" s="162">
        <v>688</v>
      </c>
      <c r="F98" s="197">
        <f>AVERAGE(B86:B97)</f>
        <v>5791.833333333333</v>
      </c>
      <c r="G98" s="198">
        <f>B86</f>
        <v>5435</v>
      </c>
      <c r="H98" s="197">
        <f>B98-F98</f>
        <v>-570.83333333333303</v>
      </c>
      <c r="I98" s="198">
        <f>B98-G98</f>
        <v>-214</v>
      </c>
      <c r="J98" s="126">
        <f>ABS(B98-F98)/ABS(B98)</f>
        <v>0.10933409947008868</v>
      </c>
      <c r="K98" s="126">
        <f>ABS(B98-G98)/ABS(B98)</f>
        <v>4.0988316414479982E-2</v>
      </c>
    </row>
    <row r="99" spans="1:11" x14ac:dyDescent="0.25">
      <c r="A99" s="161" t="s">
        <v>228</v>
      </c>
      <c r="B99" s="111">
        <v>4869</v>
      </c>
      <c r="C99" s="111">
        <v>2030</v>
      </c>
      <c r="D99" s="162">
        <v>701</v>
      </c>
      <c r="F99" s="197">
        <f t="shared" ref="F99:F121" si="0">AVERAGE(B87:B98)</f>
        <v>5774</v>
      </c>
      <c r="G99" s="198">
        <f t="shared" ref="G99:G121" si="1">B87</f>
        <v>4650</v>
      </c>
      <c r="H99" s="197">
        <f t="shared" ref="H99:H121" si="2">B99-F99</f>
        <v>-905</v>
      </c>
      <c r="I99" s="198">
        <f t="shared" ref="I99:I121" si="3">B99-G99</f>
        <v>219</v>
      </c>
      <c r="J99" s="126">
        <f t="shared" ref="J99:J121" si="4">ABS(B99-F99)/ABS(B99)</f>
        <v>0.18586978845758884</v>
      </c>
      <c r="K99" s="126">
        <f t="shared" ref="K99:K121" si="5">ABS(B99-G99)/ABS(B99)</f>
        <v>4.4978434996919288E-2</v>
      </c>
    </row>
    <row r="100" spans="1:11" x14ac:dyDescent="0.25">
      <c r="A100" s="161" t="s">
        <v>229</v>
      </c>
      <c r="B100" s="111">
        <v>5461</v>
      </c>
      <c r="C100" s="111">
        <v>2248</v>
      </c>
      <c r="D100" s="162">
        <v>1090</v>
      </c>
      <c r="F100" s="197">
        <f t="shared" si="0"/>
        <v>5792.25</v>
      </c>
      <c r="G100" s="198">
        <f t="shared" si="1"/>
        <v>5404</v>
      </c>
      <c r="H100" s="197">
        <f t="shared" si="2"/>
        <v>-331.25</v>
      </c>
      <c r="I100" s="198">
        <f t="shared" si="3"/>
        <v>57</v>
      </c>
      <c r="J100" s="126">
        <f t="shared" si="4"/>
        <v>6.0657388756637981E-2</v>
      </c>
      <c r="K100" s="126">
        <f t="shared" si="5"/>
        <v>1.0437648782274309E-2</v>
      </c>
    </row>
    <row r="101" spans="1:11" x14ac:dyDescent="0.25">
      <c r="A101" s="161" t="s">
        <v>230</v>
      </c>
      <c r="B101" s="111">
        <v>5773</v>
      </c>
      <c r="C101" s="111">
        <v>2434</v>
      </c>
      <c r="D101" s="162">
        <v>1900</v>
      </c>
      <c r="F101" s="197">
        <f t="shared" si="0"/>
        <v>5797</v>
      </c>
      <c r="G101" s="198">
        <f t="shared" si="1"/>
        <v>5739</v>
      </c>
      <c r="H101" s="197">
        <f t="shared" si="2"/>
        <v>-24</v>
      </c>
      <c r="I101" s="198">
        <f t="shared" si="3"/>
        <v>34</v>
      </c>
      <c r="J101" s="126">
        <f t="shared" si="4"/>
        <v>4.1572839078468735E-3</v>
      </c>
      <c r="K101" s="126">
        <f t="shared" si="5"/>
        <v>5.8894855361164037E-3</v>
      </c>
    </row>
    <row r="102" spans="1:11" x14ac:dyDescent="0.25">
      <c r="A102" s="161" t="s">
        <v>231</v>
      </c>
      <c r="B102" s="111">
        <v>5930</v>
      </c>
      <c r="C102" s="111">
        <v>2452</v>
      </c>
      <c r="D102" s="162">
        <v>2088</v>
      </c>
      <c r="F102" s="197">
        <f t="shared" si="0"/>
        <v>5799.833333333333</v>
      </c>
      <c r="G102" s="198">
        <f t="shared" si="1"/>
        <v>5935</v>
      </c>
      <c r="H102" s="197">
        <f t="shared" si="2"/>
        <v>130.16666666666697</v>
      </c>
      <c r="I102" s="198">
        <f t="shared" si="3"/>
        <v>-5</v>
      </c>
      <c r="J102" s="126">
        <f t="shared" si="4"/>
        <v>2.195053400786964E-2</v>
      </c>
      <c r="K102" s="126">
        <f t="shared" si="5"/>
        <v>8.4317032040472171E-4</v>
      </c>
    </row>
    <row r="103" spans="1:11" x14ac:dyDescent="0.25">
      <c r="A103" s="161" t="s">
        <v>232</v>
      </c>
      <c r="B103" s="111">
        <v>6292</v>
      </c>
      <c r="C103" s="111">
        <v>2495</v>
      </c>
      <c r="D103" s="162">
        <v>2232</v>
      </c>
      <c r="F103" s="197">
        <f t="shared" si="0"/>
        <v>5799.416666666667</v>
      </c>
      <c r="G103" s="198">
        <f t="shared" si="1"/>
        <v>6145</v>
      </c>
      <c r="H103" s="197">
        <f t="shared" si="2"/>
        <v>492.58333333333303</v>
      </c>
      <c r="I103" s="198">
        <f t="shared" si="3"/>
        <v>147</v>
      </c>
      <c r="J103" s="126">
        <f t="shared" si="4"/>
        <v>7.8287243059970285E-2</v>
      </c>
      <c r="K103" s="126">
        <f t="shared" si="5"/>
        <v>2.336300063572791E-2</v>
      </c>
    </row>
    <row r="104" spans="1:11" x14ac:dyDescent="0.25">
      <c r="A104" s="161" t="s">
        <v>233</v>
      </c>
      <c r="B104" s="111">
        <v>6712</v>
      </c>
      <c r="C104" s="111">
        <v>2837</v>
      </c>
      <c r="D104" s="162">
        <v>2633</v>
      </c>
      <c r="F104" s="197">
        <f t="shared" si="0"/>
        <v>5811.666666666667</v>
      </c>
      <c r="G104" s="198">
        <f t="shared" si="1"/>
        <v>6721</v>
      </c>
      <c r="H104" s="197">
        <f t="shared" si="2"/>
        <v>900.33333333333303</v>
      </c>
      <c r="I104" s="198">
        <f t="shared" si="3"/>
        <v>-9</v>
      </c>
      <c r="J104" s="126">
        <f t="shared" si="4"/>
        <v>0.13413786253476356</v>
      </c>
      <c r="K104" s="126">
        <f t="shared" si="5"/>
        <v>1.3408820023837903E-3</v>
      </c>
    </row>
    <row r="105" spans="1:11" x14ac:dyDescent="0.25">
      <c r="A105" s="161" t="s">
        <v>234</v>
      </c>
      <c r="B105" s="111">
        <v>6780</v>
      </c>
      <c r="C105" s="111">
        <v>2907</v>
      </c>
      <c r="D105" s="162">
        <v>2612</v>
      </c>
      <c r="F105" s="197">
        <f t="shared" si="0"/>
        <v>5810.916666666667</v>
      </c>
      <c r="G105" s="198">
        <f t="shared" si="1"/>
        <v>6776</v>
      </c>
      <c r="H105" s="197">
        <f t="shared" si="2"/>
        <v>969.08333333333303</v>
      </c>
      <c r="I105" s="198">
        <f t="shared" si="3"/>
        <v>4</v>
      </c>
      <c r="J105" s="126">
        <f t="shared" si="4"/>
        <v>0.14293264503441491</v>
      </c>
      <c r="K105" s="126">
        <f t="shared" si="5"/>
        <v>5.8997050147492625E-4</v>
      </c>
    </row>
    <row r="106" spans="1:11" x14ac:dyDescent="0.25">
      <c r="A106" s="161" t="s">
        <v>235</v>
      </c>
      <c r="B106" s="111">
        <v>6357</v>
      </c>
      <c r="C106" s="111">
        <v>2560</v>
      </c>
      <c r="D106" s="162">
        <v>2245</v>
      </c>
      <c r="F106" s="197">
        <f t="shared" si="0"/>
        <v>5811.25</v>
      </c>
      <c r="G106" s="198">
        <f t="shared" si="1"/>
        <v>6323</v>
      </c>
      <c r="H106" s="197">
        <f t="shared" si="2"/>
        <v>545.75</v>
      </c>
      <c r="I106" s="198">
        <f t="shared" si="3"/>
        <v>34</v>
      </c>
      <c r="J106" s="126">
        <f t="shared" si="4"/>
        <v>8.5850243825703942E-2</v>
      </c>
      <c r="K106" s="126">
        <f t="shared" si="5"/>
        <v>5.3484347962875567E-3</v>
      </c>
    </row>
    <row r="107" spans="1:11" x14ac:dyDescent="0.25">
      <c r="A107" s="161" t="s">
        <v>236</v>
      </c>
      <c r="B107" s="111">
        <v>6232</v>
      </c>
      <c r="C107" s="111">
        <v>2418</v>
      </c>
      <c r="D107" s="162">
        <v>2014</v>
      </c>
      <c r="F107" s="197">
        <f t="shared" si="0"/>
        <v>5814.083333333333</v>
      </c>
      <c r="G107" s="198">
        <f t="shared" si="1"/>
        <v>6114</v>
      </c>
      <c r="H107" s="197">
        <f t="shared" si="2"/>
        <v>417.91666666666697</v>
      </c>
      <c r="I107" s="198">
        <f t="shared" si="3"/>
        <v>118</v>
      </c>
      <c r="J107" s="126">
        <f t="shared" si="4"/>
        <v>6.7059798887462607E-2</v>
      </c>
      <c r="K107" s="126">
        <f t="shared" si="5"/>
        <v>1.8934531450577663E-2</v>
      </c>
    </row>
    <row r="108" spans="1:11" x14ac:dyDescent="0.25">
      <c r="A108" s="161" t="s">
        <v>237</v>
      </c>
      <c r="B108" s="111">
        <v>5052</v>
      </c>
      <c r="C108" s="111">
        <v>1920</v>
      </c>
      <c r="D108" s="162">
        <v>817</v>
      </c>
      <c r="F108" s="197">
        <f t="shared" si="0"/>
        <v>5823.916666666667</v>
      </c>
      <c r="G108" s="198">
        <f t="shared" si="1"/>
        <v>4889</v>
      </c>
      <c r="H108" s="197">
        <f t="shared" si="2"/>
        <v>-771.91666666666697</v>
      </c>
      <c r="I108" s="198">
        <f t="shared" si="3"/>
        <v>163</v>
      </c>
      <c r="J108" s="126">
        <f t="shared" si="4"/>
        <v>0.15279427289522307</v>
      </c>
      <c r="K108" s="126">
        <f t="shared" si="5"/>
        <v>3.2264449722882026E-2</v>
      </c>
    </row>
    <row r="109" spans="1:11" x14ac:dyDescent="0.25">
      <c r="A109" s="161" t="s">
        <v>238</v>
      </c>
      <c r="B109" s="111">
        <v>5399</v>
      </c>
      <c r="C109" s="111">
        <v>2110</v>
      </c>
      <c r="D109" s="162">
        <v>643</v>
      </c>
      <c r="F109" s="197">
        <f t="shared" si="0"/>
        <v>5837.5</v>
      </c>
      <c r="G109" s="198">
        <f t="shared" si="1"/>
        <v>5371</v>
      </c>
      <c r="H109" s="197">
        <f t="shared" si="2"/>
        <v>-438.5</v>
      </c>
      <c r="I109" s="198">
        <f t="shared" si="3"/>
        <v>28</v>
      </c>
      <c r="J109" s="126">
        <f t="shared" si="4"/>
        <v>8.1218744211891097E-2</v>
      </c>
      <c r="K109" s="126">
        <f t="shared" si="5"/>
        <v>5.1861455825152804E-3</v>
      </c>
    </row>
    <row r="110" spans="1:11" x14ac:dyDescent="0.25">
      <c r="A110" s="161" t="s">
        <v>239</v>
      </c>
      <c r="B110" s="111">
        <v>5217</v>
      </c>
      <c r="C110" s="111">
        <v>2020</v>
      </c>
      <c r="D110" s="162">
        <v>653</v>
      </c>
      <c r="F110" s="197">
        <f t="shared" si="0"/>
        <v>5839.833333333333</v>
      </c>
      <c r="G110" s="198">
        <f t="shared" si="1"/>
        <v>5221</v>
      </c>
      <c r="H110" s="197">
        <f t="shared" si="2"/>
        <v>-622.83333333333303</v>
      </c>
      <c r="I110" s="198">
        <f t="shared" si="3"/>
        <v>-4</v>
      </c>
      <c r="J110" s="126">
        <f t="shared" si="4"/>
        <v>0.11938534278959805</v>
      </c>
      <c r="K110" s="126">
        <f t="shared" si="5"/>
        <v>7.667241709794901E-4</v>
      </c>
    </row>
    <row r="111" spans="1:11" x14ac:dyDescent="0.25">
      <c r="A111" s="161" t="s">
        <v>240</v>
      </c>
      <c r="B111" s="111">
        <v>4722</v>
      </c>
      <c r="C111" s="111">
        <v>1776</v>
      </c>
      <c r="D111" s="162">
        <v>665</v>
      </c>
      <c r="F111" s="197">
        <f t="shared" si="0"/>
        <v>5839.5</v>
      </c>
      <c r="G111" s="198">
        <f t="shared" si="1"/>
        <v>4869</v>
      </c>
      <c r="H111" s="197">
        <f t="shared" si="2"/>
        <v>-1117.5</v>
      </c>
      <c r="I111" s="198">
        <f t="shared" si="3"/>
        <v>-147</v>
      </c>
      <c r="J111" s="126">
        <f t="shared" si="4"/>
        <v>0.23665819567979671</v>
      </c>
      <c r="K111" s="126">
        <f t="shared" si="5"/>
        <v>3.1130876747141042E-2</v>
      </c>
    </row>
    <row r="112" spans="1:11" x14ac:dyDescent="0.25">
      <c r="A112" s="161" t="s">
        <v>241</v>
      </c>
      <c r="B112" s="111">
        <v>5413</v>
      </c>
      <c r="C112" s="111">
        <v>2132</v>
      </c>
      <c r="D112" s="162">
        <v>1087</v>
      </c>
      <c r="F112" s="197">
        <f t="shared" si="0"/>
        <v>5827.25</v>
      </c>
      <c r="G112" s="198">
        <f t="shared" si="1"/>
        <v>5461</v>
      </c>
      <c r="H112" s="197">
        <f t="shared" si="2"/>
        <v>-414.25</v>
      </c>
      <c r="I112" s="198">
        <f t="shared" si="3"/>
        <v>-48</v>
      </c>
      <c r="J112" s="126">
        <f t="shared" si="4"/>
        <v>7.6528727138370584E-2</v>
      </c>
      <c r="K112" s="126">
        <f t="shared" si="5"/>
        <v>8.8675411047478298E-3</v>
      </c>
    </row>
    <row r="113" spans="1:13" x14ac:dyDescent="0.25">
      <c r="A113" s="161" t="s">
        <v>242</v>
      </c>
      <c r="B113" s="111">
        <v>5954</v>
      </c>
      <c r="C113" s="111">
        <v>2451</v>
      </c>
      <c r="D113" s="162">
        <v>1837</v>
      </c>
      <c r="F113" s="197">
        <f t="shared" si="0"/>
        <v>5823.25</v>
      </c>
      <c r="G113" s="198">
        <f t="shared" si="1"/>
        <v>5773</v>
      </c>
      <c r="H113" s="197">
        <f t="shared" si="2"/>
        <v>130.75</v>
      </c>
      <c r="I113" s="198">
        <f t="shared" si="3"/>
        <v>181</v>
      </c>
      <c r="J113" s="126">
        <f t="shared" si="4"/>
        <v>2.1960026872690629E-2</v>
      </c>
      <c r="K113" s="126">
        <f t="shared" si="5"/>
        <v>3.0399731273093717E-2</v>
      </c>
    </row>
    <row r="114" spans="1:13" x14ac:dyDescent="0.25">
      <c r="A114" s="161" t="s">
        <v>243</v>
      </c>
      <c r="B114" s="111">
        <v>6323</v>
      </c>
      <c r="C114" s="111">
        <v>2561</v>
      </c>
      <c r="D114" s="162">
        <v>2239</v>
      </c>
      <c r="F114" s="197">
        <f t="shared" si="0"/>
        <v>5838.333333333333</v>
      </c>
      <c r="G114" s="198">
        <f t="shared" si="1"/>
        <v>5930</v>
      </c>
      <c r="H114" s="197">
        <f t="shared" si="2"/>
        <v>484.66666666666697</v>
      </c>
      <c r="I114" s="198">
        <f t="shared" si="3"/>
        <v>393</v>
      </c>
      <c r="J114" s="126">
        <f t="shared" si="4"/>
        <v>7.6651378565027198E-2</v>
      </c>
      <c r="K114" s="126">
        <f t="shared" si="5"/>
        <v>6.2154040803416098E-2</v>
      </c>
    </row>
    <row r="115" spans="1:13" x14ac:dyDescent="0.25">
      <c r="A115" s="161" t="s">
        <v>244</v>
      </c>
      <c r="B115" s="111">
        <v>6244</v>
      </c>
      <c r="C115" s="111">
        <v>2513</v>
      </c>
      <c r="D115" s="162">
        <v>2343</v>
      </c>
      <c r="F115" s="197">
        <f t="shared" si="0"/>
        <v>5871.083333333333</v>
      </c>
      <c r="G115" s="198">
        <f t="shared" si="1"/>
        <v>6292</v>
      </c>
      <c r="H115" s="197">
        <f t="shared" si="2"/>
        <v>372.91666666666697</v>
      </c>
      <c r="I115" s="198">
        <f t="shared" si="3"/>
        <v>-48</v>
      </c>
      <c r="J115" s="126">
        <f t="shared" si="4"/>
        <v>5.972400170830669E-2</v>
      </c>
      <c r="K115" s="126">
        <f t="shared" si="5"/>
        <v>7.6873798846893021E-3</v>
      </c>
    </row>
    <row r="116" spans="1:13" x14ac:dyDescent="0.25">
      <c r="A116" s="161" t="s">
        <v>245</v>
      </c>
      <c r="B116" s="111">
        <v>6856</v>
      </c>
      <c r="C116" s="111">
        <v>2916</v>
      </c>
      <c r="D116" s="162">
        <v>2806</v>
      </c>
      <c r="F116" s="197">
        <f t="shared" si="0"/>
        <v>5867.083333333333</v>
      </c>
      <c r="G116" s="198">
        <f t="shared" si="1"/>
        <v>6712</v>
      </c>
      <c r="H116" s="197">
        <f t="shared" si="2"/>
        <v>988.91666666666697</v>
      </c>
      <c r="I116" s="198">
        <f t="shared" si="3"/>
        <v>144</v>
      </c>
      <c r="J116" s="126">
        <f t="shared" si="4"/>
        <v>0.14424105406456636</v>
      </c>
      <c r="K116" s="126">
        <f t="shared" si="5"/>
        <v>2.1003500583430573E-2</v>
      </c>
    </row>
    <row r="117" spans="1:13" x14ac:dyDescent="0.25">
      <c r="A117" s="161" t="s">
        <v>246</v>
      </c>
      <c r="B117" s="111">
        <v>6947</v>
      </c>
      <c r="C117" s="111">
        <v>3039</v>
      </c>
      <c r="D117" s="162">
        <v>2846</v>
      </c>
      <c r="F117" s="197">
        <f t="shared" si="0"/>
        <v>5879.083333333333</v>
      </c>
      <c r="G117" s="198">
        <f t="shared" si="1"/>
        <v>6780</v>
      </c>
      <c r="H117" s="197">
        <f t="shared" si="2"/>
        <v>1067.916666666667</v>
      </c>
      <c r="I117" s="198">
        <f t="shared" si="3"/>
        <v>167</v>
      </c>
      <c r="J117" s="126">
        <f t="shared" si="4"/>
        <v>0.15372342977784179</v>
      </c>
      <c r="K117" s="126">
        <f t="shared" si="5"/>
        <v>2.4039153591478336E-2</v>
      </c>
    </row>
    <row r="118" spans="1:13" x14ac:dyDescent="0.25">
      <c r="A118" s="161" t="s">
        <v>247</v>
      </c>
      <c r="B118" s="111">
        <v>6457</v>
      </c>
      <c r="C118" s="111">
        <v>2657</v>
      </c>
      <c r="D118" s="162">
        <v>2387</v>
      </c>
      <c r="F118" s="197">
        <f t="shared" si="0"/>
        <v>5893</v>
      </c>
      <c r="G118" s="198">
        <f t="shared" si="1"/>
        <v>6357</v>
      </c>
      <c r="H118" s="197">
        <f t="shared" si="2"/>
        <v>564</v>
      </c>
      <c r="I118" s="198">
        <f t="shared" si="3"/>
        <v>100</v>
      </c>
      <c r="J118" s="126">
        <f t="shared" si="4"/>
        <v>8.734706520055753E-2</v>
      </c>
      <c r="K118" s="126">
        <f t="shared" si="5"/>
        <v>1.5487068297971194E-2</v>
      </c>
    </row>
    <row r="119" spans="1:13" x14ac:dyDescent="0.25">
      <c r="A119" s="161" t="s">
        <v>248</v>
      </c>
      <c r="B119" s="111">
        <v>6295</v>
      </c>
      <c r="C119" s="111">
        <v>2555</v>
      </c>
      <c r="D119" s="162">
        <v>2209</v>
      </c>
      <c r="F119" s="197">
        <f t="shared" si="0"/>
        <v>5901.333333333333</v>
      </c>
      <c r="G119" s="198">
        <f t="shared" si="1"/>
        <v>6232</v>
      </c>
      <c r="H119" s="197">
        <f t="shared" si="2"/>
        <v>393.66666666666697</v>
      </c>
      <c r="I119" s="198">
        <f t="shared" si="3"/>
        <v>63</v>
      </c>
      <c r="J119" s="126">
        <f t="shared" si="4"/>
        <v>6.2536404553878794E-2</v>
      </c>
      <c r="K119" s="126">
        <f t="shared" si="5"/>
        <v>1.0007942811755361E-2</v>
      </c>
    </row>
    <row r="120" spans="1:13" x14ac:dyDescent="0.25">
      <c r="A120" s="161" t="s">
        <v>249</v>
      </c>
      <c r="B120" s="111">
        <v>5201</v>
      </c>
      <c r="C120" s="111">
        <v>2082</v>
      </c>
      <c r="D120" s="162">
        <v>910</v>
      </c>
      <c r="F120" s="197">
        <f t="shared" si="0"/>
        <v>5906.583333333333</v>
      </c>
      <c r="G120" s="198">
        <f t="shared" si="1"/>
        <v>5052</v>
      </c>
      <c r="H120" s="197">
        <f t="shared" si="2"/>
        <v>-705.58333333333303</v>
      </c>
      <c r="I120" s="198">
        <f t="shared" si="3"/>
        <v>149</v>
      </c>
      <c r="J120" s="126">
        <f t="shared" si="4"/>
        <v>0.13566301352304039</v>
      </c>
      <c r="K120" s="126">
        <f t="shared" si="5"/>
        <v>2.8648336858296482E-2</v>
      </c>
    </row>
    <row r="121" spans="1:13" x14ac:dyDescent="0.25">
      <c r="A121" s="163" t="s">
        <v>250</v>
      </c>
      <c r="B121" s="167">
        <v>5608</v>
      </c>
      <c r="C121" s="167">
        <v>2224</v>
      </c>
      <c r="D121" s="164">
        <v>665</v>
      </c>
      <c r="F121" s="197">
        <f t="shared" si="0"/>
        <v>5919</v>
      </c>
      <c r="G121" s="198">
        <f t="shared" si="1"/>
        <v>5399</v>
      </c>
      <c r="H121" s="197">
        <f t="shared" si="2"/>
        <v>-311</v>
      </c>
      <c r="I121" s="198">
        <f t="shared" si="3"/>
        <v>209</v>
      </c>
      <c r="J121" s="126">
        <f t="shared" si="4"/>
        <v>5.5456490727532094E-2</v>
      </c>
      <c r="K121" s="126">
        <f t="shared" si="5"/>
        <v>3.7268188302425106E-2</v>
      </c>
    </row>
    <row r="122" spans="1:13" ht="15" customHeight="1" x14ac:dyDescent="0.25"/>
    <row r="123" spans="1:13" x14ac:dyDescent="0.25">
      <c r="A123" s="108"/>
      <c r="H123" s="202">
        <f>SUMSQ(H98:H121)/COUNT(H98:H121)</f>
        <v>412939.70370370377</v>
      </c>
      <c r="I123" s="204">
        <f>SUMSQ(I98:I121)/COUNT(I98:I121)</f>
        <v>21010.208333333332</v>
      </c>
      <c r="J123" s="203">
        <f>SUM(J98:J121)/COUNT(J98:J121)</f>
        <v>9.8088543152111185E-2</v>
      </c>
      <c r="K123" s="205">
        <f>SUM(K98:K121)/COUNT(K98:K121)</f>
        <v>1.948437313214452E-2</v>
      </c>
    </row>
    <row r="124" spans="1:13" x14ac:dyDescent="0.25">
      <c r="A124" s="108"/>
      <c r="H124" s="269" t="s">
        <v>425</v>
      </c>
      <c r="I124" s="271"/>
      <c r="J124" s="269" t="s">
        <v>425</v>
      </c>
      <c r="K124" s="271"/>
    </row>
    <row r="125" spans="1:13" x14ac:dyDescent="0.25">
      <c r="A125" s="108"/>
      <c r="H125" s="206"/>
      <c r="I125" s="206"/>
      <c r="J125" s="206"/>
      <c r="K125" s="206"/>
    </row>
    <row r="126" spans="1:13" x14ac:dyDescent="0.25">
      <c r="A126" s="216" t="s">
        <v>7</v>
      </c>
      <c r="B126" s="158" t="s">
        <v>420</v>
      </c>
      <c r="C126" s="187" t="s">
        <v>426</v>
      </c>
      <c r="D126" s="188" t="s">
        <v>427</v>
      </c>
      <c r="F126" s="129" t="s">
        <v>7</v>
      </c>
      <c r="G126" s="130" t="s">
        <v>400</v>
      </c>
      <c r="H126" s="190" t="s">
        <v>431</v>
      </c>
      <c r="I126" s="190" t="s">
        <v>432</v>
      </c>
      <c r="J126" s="190" t="s">
        <v>433</v>
      </c>
      <c r="K126" s="190" t="s">
        <v>434</v>
      </c>
      <c r="L126" s="190" t="s">
        <v>435</v>
      </c>
      <c r="M126" s="191" t="s">
        <v>436</v>
      </c>
    </row>
    <row r="127" spans="1:13" x14ac:dyDescent="0.25">
      <c r="A127" s="217" t="s">
        <v>251</v>
      </c>
      <c r="B127" s="168">
        <f>B110</f>
        <v>5217</v>
      </c>
      <c r="C127" s="169">
        <f>$B127-1.96*SQRT($K$152)</f>
        <v>3957.4964606051526</v>
      </c>
      <c r="D127" s="170">
        <f>$B127+1.96*SQRT($K$152)</f>
        <v>6476.5035393948474</v>
      </c>
      <c r="F127" s="159" t="s">
        <v>227</v>
      </c>
      <c r="G127" s="211">
        <v>5221</v>
      </c>
      <c r="H127" s="208">
        <f>AVERAGE(B86:B97)</f>
        <v>5791.833333333333</v>
      </c>
      <c r="I127" s="169"/>
      <c r="J127" s="169"/>
      <c r="K127" s="208">
        <f>G127-H127</f>
        <v>-570.83333333333303</v>
      </c>
      <c r="L127" s="208"/>
      <c r="M127" s="212"/>
    </row>
    <row r="128" spans="1:13" x14ac:dyDescent="0.25">
      <c r="A128" s="218" t="s">
        <v>252</v>
      </c>
      <c r="B128" s="140">
        <f t="shared" ref="B128:B129" si="6">B111</f>
        <v>4722</v>
      </c>
      <c r="C128" s="107">
        <f>$B128-1.96*SQRT($L$152)</f>
        <v>3450.7716150033248</v>
      </c>
      <c r="D128" s="133">
        <f>$B128+1.96*SQRT($L$152)</f>
        <v>5993.2283849966752</v>
      </c>
      <c r="F128" s="161" t="s">
        <v>228</v>
      </c>
      <c r="G128" s="132">
        <v>4869</v>
      </c>
      <c r="H128" s="207">
        <f t="shared" ref="H128:H150" si="7">AVERAGE(B87:B98)</f>
        <v>5774</v>
      </c>
      <c r="I128" s="207">
        <f>+H127</f>
        <v>5791.833333333333</v>
      </c>
      <c r="J128" s="107"/>
      <c r="K128" s="207">
        <f t="shared" ref="K128:K150" si="8">G128-H128</f>
        <v>-905</v>
      </c>
      <c r="L128" s="207">
        <f>G128-I128</f>
        <v>-922.83333333333303</v>
      </c>
      <c r="M128" s="213"/>
    </row>
    <row r="129" spans="1:13" x14ac:dyDescent="0.25">
      <c r="A129" s="219" t="s">
        <v>253</v>
      </c>
      <c r="B129" s="179">
        <f t="shared" si="6"/>
        <v>5413</v>
      </c>
      <c r="C129" s="180">
        <f>$B129-1.96*SQRT($M$152)</f>
        <v>4166.3343573705797</v>
      </c>
      <c r="D129" s="181">
        <f>$B129+1.96*SQRT($M$152)</f>
        <v>6659.6656426294203</v>
      </c>
      <c r="F129" s="161" t="s">
        <v>229</v>
      </c>
      <c r="G129" s="132">
        <v>5461</v>
      </c>
      <c r="H129" s="207">
        <f t="shared" si="7"/>
        <v>5792.25</v>
      </c>
      <c r="I129" s="207">
        <f t="shared" ref="I129:J150" si="9">+H128</f>
        <v>5774</v>
      </c>
      <c r="J129" s="207">
        <f>+I128</f>
        <v>5791.833333333333</v>
      </c>
      <c r="K129" s="207">
        <f t="shared" si="8"/>
        <v>-331.25</v>
      </c>
      <c r="L129" s="207">
        <f t="shared" ref="L129:L150" si="10">G129-I129</f>
        <v>-313</v>
      </c>
      <c r="M129" s="213">
        <f>G129-J129</f>
        <v>-330.83333333333303</v>
      </c>
    </row>
    <row r="130" spans="1:13" x14ac:dyDescent="0.25">
      <c r="A130" s="108"/>
      <c r="B130" s="108"/>
      <c r="C130" s="108"/>
      <c r="D130" s="108"/>
      <c r="F130" s="161" t="s">
        <v>230</v>
      </c>
      <c r="G130" s="132">
        <v>5773</v>
      </c>
      <c r="H130" s="207">
        <f t="shared" si="7"/>
        <v>5797</v>
      </c>
      <c r="I130" s="207">
        <f t="shared" si="9"/>
        <v>5792.25</v>
      </c>
      <c r="J130" s="207">
        <f t="shared" si="9"/>
        <v>5774</v>
      </c>
      <c r="K130" s="207">
        <f t="shared" si="8"/>
        <v>-24</v>
      </c>
      <c r="L130" s="207">
        <f t="shared" si="10"/>
        <v>-19.25</v>
      </c>
      <c r="M130" s="213">
        <f t="shared" ref="M130:M150" si="11">G130-J130</f>
        <v>-1</v>
      </c>
    </row>
    <row r="131" spans="1:13" x14ac:dyDescent="0.25">
      <c r="A131" s="108"/>
      <c r="B131" s="108"/>
      <c r="C131" s="108"/>
      <c r="D131" s="108"/>
      <c r="F131" s="161" t="s">
        <v>231</v>
      </c>
      <c r="G131" s="132">
        <v>5930</v>
      </c>
      <c r="H131" s="207">
        <f t="shared" si="7"/>
        <v>5799.833333333333</v>
      </c>
      <c r="I131" s="207">
        <f t="shared" si="9"/>
        <v>5797</v>
      </c>
      <c r="J131" s="207">
        <f t="shared" si="9"/>
        <v>5792.25</v>
      </c>
      <c r="K131" s="207">
        <f t="shared" si="8"/>
        <v>130.16666666666697</v>
      </c>
      <c r="L131" s="207">
        <f t="shared" si="10"/>
        <v>133</v>
      </c>
      <c r="M131" s="213">
        <f t="shared" si="11"/>
        <v>137.75</v>
      </c>
    </row>
    <row r="132" spans="1:13" x14ac:dyDescent="0.25">
      <c r="A132" s="108"/>
      <c r="B132" s="108"/>
      <c r="C132" s="108"/>
      <c r="D132" s="108"/>
      <c r="F132" s="161" t="s">
        <v>232</v>
      </c>
      <c r="G132" s="132">
        <v>6292</v>
      </c>
      <c r="H132" s="207">
        <f t="shared" si="7"/>
        <v>5799.416666666667</v>
      </c>
      <c r="I132" s="207">
        <f t="shared" si="9"/>
        <v>5799.833333333333</v>
      </c>
      <c r="J132" s="207">
        <f t="shared" si="9"/>
        <v>5797</v>
      </c>
      <c r="K132" s="207">
        <f t="shared" si="8"/>
        <v>492.58333333333303</v>
      </c>
      <c r="L132" s="207">
        <f t="shared" si="10"/>
        <v>492.16666666666697</v>
      </c>
      <c r="M132" s="213">
        <f t="shared" si="11"/>
        <v>495</v>
      </c>
    </row>
    <row r="133" spans="1:13" x14ac:dyDescent="0.25">
      <c r="A133" s="108"/>
      <c r="B133" s="108"/>
      <c r="C133" s="108"/>
      <c r="D133" s="108"/>
      <c r="F133" s="161" t="s">
        <v>233</v>
      </c>
      <c r="G133" s="132">
        <v>6712</v>
      </c>
      <c r="H133" s="207">
        <f t="shared" si="7"/>
        <v>5811.666666666667</v>
      </c>
      <c r="I133" s="207">
        <f t="shared" si="9"/>
        <v>5799.416666666667</v>
      </c>
      <c r="J133" s="207">
        <f t="shared" si="9"/>
        <v>5799.833333333333</v>
      </c>
      <c r="K133" s="207">
        <f t="shared" si="8"/>
        <v>900.33333333333303</v>
      </c>
      <c r="L133" s="207">
        <f t="shared" si="10"/>
        <v>912.58333333333303</v>
      </c>
      <c r="M133" s="213">
        <f t="shared" si="11"/>
        <v>912.16666666666697</v>
      </c>
    </row>
    <row r="134" spans="1:13" x14ac:dyDescent="0.25">
      <c r="A134" s="108"/>
      <c r="B134" s="108"/>
      <c r="C134" s="108"/>
      <c r="D134" s="108"/>
      <c r="F134" s="161" t="s">
        <v>234</v>
      </c>
      <c r="G134" s="132">
        <v>6780</v>
      </c>
      <c r="H134" s="207">
        <f t="shared" si="7"/>
        <v>5810.916666666667</v>
      </c>
      <c r="I134" s="207">
        <f t="shared" si="9"/>
        <v>5811.666666666667</v>
      </c>
      <c r="J134" s="207">
        <f t="shared" si="9"/>
        <v>5799.416666666667</v>
      </c>
      <c r="K134" s="207">
        <f t="shared" si="8"/>
        <v>969.08333333333303</v>
      </c>
      <c r="L134" s="207">
        <f t="shared" si="10"/>
        <v>968.33333333333303</v>
      </c>
      <c r="M134" s="213">
        <f t="shared" si="11"/>
        <v>980.58333333333303</v>
      </c>
    </row>
    <row r="135" spans="1:13" x14ac:dyDescent="0.25">
      <c r="A135" s="108"/>
      <c r="B135" s="108"/>
      <c r="C135" s="108"/>
      <c r="D135" s="108"/>
      <c r="F135" s="161" t="s">
        <v>235</v>
      </c>
      <c r="G135" s="132">
        <v>6357</v>
      </c>
      <c r="H135" s="207">
        <f t="shared" si="7"/>
        <v>5811.25</v>
      </c>
      <c r="I135" s="207">
        <f t="shared" si="9"/>
        <v>5810.916666666667</v>
      </c>
      <c r="J135" s="207">
        <f t="shared" si="9"/>
        <v>5811.666666666667</v>
      </c>
      <c r="K135" s="207">
        <f t="shared" si="8"/>
        <v>545.75</v>
      </c>
      <c r="L135" s="207">
        <f t="shared" si="10"/>
        <v>546.08333333333303</v>
      </c>
      <c r="M135" s="213">
        <f t="shared" si="11"/>
        <v>545.33333333333303</v>
      </c>
    </row>
    <row r="136" spans="1:13" x14ac:dyDescent="0.25">
      <c r="A136" s="108"/>
      <c r="B136" s="108"/>
      <c r="C136" s="108"/>
      <c r="D136" s="108"/>
      <c r="F136" s="161" t="s">
        <v>236</v>
      </c>
      <c r="G136" s="132">
        <v>6232</v>
      </c>
      <c r="H136" s="207">
        <f t="shared" si="7"/>
        <v>5814.083333333333</v>
      </c>
      <c r="I136" s="207">
        <f t="shared" si="9"/>
        <v>5811.25</v>
      </c>
      <c r="J136" s="207">
        <f t="shared" si="9"/>
        <v>5810.916666666667</v>
      </c>
      <c r="K136" s="207">
        <f t="shared" si="8"/>
        <v>417.91666666666697</v>
      </c>
      <c r="L136" s="207">
        <f t="shared" si="10"/>
        <v>420.75</v>
      </c>
      <c r="M136" s="213">
        <f t="shared" si="11"/>
        <v>421.08333333333303</v>
      </c>
    </row>
    <row r="137" spans="1:13" x14ac:dyDescent="0.25">
      <c r="A137" s="108"/>
      <c r="B137" s="108"/>
      <c r="C137" s="108"/>
      <c r="D137" s="108"/>
      <c r="F137" s="161" t="s">
        <v>237</v>
      </c>
      <c r="G137" s="132">
        <v>5052</v>
      </c>
      <c r="H137" s="207">
        <f t="shared" si="7"/>
        <v>5823.916666666667</v>
      </c>
      <c r="I137" s="207">
        <f t="shared" si="9"/>
        <v>5814.083333333333</v>
      </c>
      <c r="J137" s="207">
        <f t="shared" si="9"/>
        <v>5811.25</v>
      </c>
      <c r="K137" s="207">
        <f t="shared" si="8"/>
        <v>-771.91666666666697</v>
      </c>
      <c r="L137" s="207">
        <f t="shared" si="10"/>
        <v>-762.08333333333303</v>
      </c>
      <c r="M137" s="213">
        <f t="shared" si="11"/>
        <v>-759.25</v>
      </c>
    </row>
    <row r="138" spans="1:13" x14ac:dyDescent="0.25">
      <c r="A138" s="108"/>
      <c r="B138" s="108"/>
      <c r="C138" s="108"/>
      <c r="D138" s="108"/>
      <c r="F138" s="161" t="s">
        <v>238</v>
      </c>
      <c r="G138" s="132">
        <v>5399</v>
      </c>
      <c r="H138" s="207">
        <f t="shared" si="7"/>
        <v>5837.5</v>
      </c>
      <c r="I138" s="207">
        <f t="shared" si="9"/>
        <v>5823.916666666667</v>
      </c>
      <c r="J138" s="207">
        <f t="shared" si="9"/>
        <v>5814.083333333333</v>
      </c>
      <c r="K138" s="207">
        <f t="shared" si="8"/>
        <v>-438.5</v>
      </c>
      <c r="L138" s="207">
        <f t="shared" si="10"/>
        <v>-424.91666666666697</v>
      </c>
      <c r="M138" s="213">
        <f t="shared" si="11"/>
        <v>-415.08333333333303</v>
      </c>
    </row>
    <row r="139" spans="1:13" x14ac:dyDescent="0.25">
      <c r="F139" s="161" t="s">
        <v>239</v>
      </c>
      <c r="G139" s="132">
        <v>5217</v>
      </c>
      <c r="H139" s="207">
        <f t="shared" si="7"/>
        <v>5839.833333333333</v>
      </c>
      <c r="I139" s="207">
        <f t="shared" si="9"/>
        <v>5837.5</v>
      </c>
      <c r="J139" s="207">
        <f t="shared" si="9"/>
        <v>5823.916666666667</v>
      </c>
      <c r="K139" s="207">
        <f t="shared" si="8"/>
        <v>-622.83333333333303</v>
      </c>
      <c r="L139" s="207">
        <f t="shared" si="10"/>
        <v>-620.5</v>
      </c>
      <c r="M139" s="213">
        <f t="shared" si="11"/>
        <v>-606.91666666666697</v>
      </c>
    </row>
    <row r="140" spans="1:13" x14ac:dyDescent="0.25">
      <c r="F140" s="161" t="s">
        <v>240</v>
      </c>
      <c r="G140" s="132">
        <v>4722</v>
      </c>
      <c r="H140" s="207">
        <f t="shared" si="7"/>
        <v>5839.5</v>
      </c>
      <c r="I140" s="207">
        <f t="shared" si="9"/>
        <v>5839.833333333333</v>
      </c>
      <c r="J140" s="207">
        <f t="shared" si="9"/>
        <v>5837.5</v>
      </c>
      <c r="K140" s="207">
        <f t="shared" si="8"/>
        <v>-1117.5</v>
      </c>
      <c r="L140" s="207">
        <f t="shared" si="10"/>
        <v>-1117.833333333333</v>
      </c>
      <c r="M140" s="213">
        <f t="shared" si="11"/>
        <v>-1115.5</v>
      </c>
    </row>
    <row r="141" spans="1:13" x14ac:dyDescent="0.25">
      <c r="F141" s="161" t="s">
        <v>241</v>
      </c>
      <c r="G141" s="132">
        <v>5413</v>
      </c>
      <c r="H141" s="207">
        <f t="shared" si="7"/>
        <v>5827.25</v>
      </c>
      <c r="I141" s="207">
        <f t="shared" si="9"/>
        <v>5839.5</v>
      </c>
      <c r="J141" s="207">
        <f t="shared" si="9"/>
        <v>5839.833333333333</v>
      </c>
      <c r="K141" s="207">
        <f t="shared" si="8"/>
        <v>-414.25</v>
      </c>
      <c r="L141" s="207">
        <f t="shared" si="10"/>
        <v>-426.5</v>
      </c>
      <c r="M141" s="213">
        <f t="shared" si="11"/>
        <v>-426.83333333333303</v>
      </c>
    </row>
    <row r="142" spans="1:13" x14ac:dyDescent="0.25">
      <c r="F142" s="161" t="s">
        <v>242</v>
      </c>
      <c r="G142" s="132">
        <v>5954</v>
      </c>
      <c r="H142" s="207">
        <f t="shared" si="7"/>
        <v>5823.25</v>
      </c>
      <c r="I142" s="207">
        <f t="shared" si="9"/>
        <v>5827.25</v>
      </c>
      <c r="J142" s="207">
        <f t="shared" si="9"/>
        <v>5839.5</v>
      </c>
      <c r="K142" s="207">
        <f t="shared" si="8"/>
        <v>130.75</v>
      </c>
      <c r="L142" s="207">
        <f t="shared" si="10"/>
        <v>126.75</v>
      </c>
      <c r="M142" s="213">
        <f t="shared" si="11"/>
        <v>114.5</v>
      </c>
    </row>
    <row r="143" spans="1:13" x14ac:dyDescent="0.25">
      <c r="F143" s="161" t="s">
        <v>243</v>
      </c>
      <c r="G143" s="132">
        <v>6323</v>
      </c>
      <c r="H143" s="207">
        <f t="shared" si="7"/>
        <v>5838.333333333333</v>
      </c>
      <c r="I143" s="207">
        <f t="shared" si="9"/>
        <v>5823.25</v>
      </c>
      <c r="J143" s="207">
        <f t="shared" si="9"/>
        <v>5827.25</v>
      </c>
      <c r="K143" s="207">
        <f t="shared" si="8"/>
        <v>484.66666666666697</v>
      </c>
      <c r="L143" s="207">
        <f t="shared" si="10"/>
        <v>499.75</v>
      </c>
      <c r="M143" s="213">
        <f t="shared" si="11"/>
        <v>495.75</v>
      </c>
    </row>
    <row r="144" spans="1:13" x14ac:dyDescent="0.25">
      <c r="F144" s="161" t="s">
        <v>244</v>
      </c>
      <c r="G144" s="132">
        <v>6244</v>
      </c>
      <c r="H144" s="207">
        <f t="shared" si="7"/>
        <v>5871.083333333333</v>
      </c>
      <c r="I144" s="207">
        <f t="shared" si="9"/>
        <v>5838.333333333333</v>
      </c>
      <c r="J144" s="207">
        <f t="shared" si="9"/>
        <v>5823.25</v>
      </c>
      <c r="K144" s="207">
        <f t="shared" si="8"/>
        <v>372.91666666666697</v>
      </c>
      <c r="L144" s="207">
        <f t="shared" si="10"/>
        <v>405.66666666666697</v>
      </c>
      <c r="M144" s="213">
        <f t="shared" si="11"/>
        <v>420.75</v>
      </c>
    </row>
    <row r="145" spans="6:13" x14ac:dyDescent="0.25">
      <c r="F145" s="161" t="s">
        <v>245</v>
      </c>
      <c r="G145" s="132">
        <v>6856</v>
      </c>
      <c r="H145" s="207">
        <f t="shared" si="7"/>
        <v>5867.083333333333</v>
      </c>
      <c r="I145" s="207">
        <f t="shared" si="9"/>
        <v>5871.083333333333</v>
      </c>
      <c r="J145" s="207">
        <f t="shared" si="9"/>
        <v>5838.333333333333</v>
      </c>
      <c r="K145" s="207">
        <f t="shared" si="8"/>
        <v>988.91666666666697</v>
      </c>
      <c r="L145" s="207">
        <f t="shared" si="10"/>
        <v>984.91666666666697</v>
      </c>
      <c r="M145" s="213">
        <f t="shared" si="11"/>
        <v>1017.666666666667</v>
      </c>
    </row>
    <row r="146" spans="6:13" x14ac:dyDescent="0.25">
      <c r="F146" s="161" t="s">
        <v>246</v>
      </c>
      <c r="G146" s="132">
        <v>6947</v>
      </c>
      <c r="H146" s="207">
        <f t="shared" si="7"/>
        <v>5879.083333333333</v>
      </c>
      <c r="I146" s="207">
        <f t="shared" si="9"/>
        <v>5867.083333333333</v>
      </c>
      <c r="J146" s="207">
        <f t="shared" si="9"/>
        <v>5871.083333333333</v>
      </c>
      <c r="K146" s="207">
        <f t="shared" si="8"/>
        <v>1067.916666666667</v>
      </c>
      <c r="L146" s="207">
        <f t="shared" si="10"/>
        <v>1079.916666666667</v>
      </c>
      <c r="M146" s="213">
        <f t="shared" si="11"/>
        <v>1075.916666666667</v>
      </c>
    </row>
    <row r="147" spans="6:13" x14ac:dyDescent="0.25">
      <c r="F147" s="161" t="s">
        <v>247</v>
      </c>
      <c r="G147" s="132">
        <v>6457</v>
      </c>
      <c r="H147" s="207">
        <f t="shared" si="7"/>
        <v>5893</v>
      </c>
      <c r="I147" s="207">
        <f t="shared" si="9"/>
        <v>5879.083333333333</v>
      </c>
      <c r="J147" s="207">
        <f t="shared" si="9"/>
        <v>5867.083333333333</v>
      </c>
      <c r="K147" s="207">
        <f t="shared" si="8"/>
        <v>564</v>
      </c>
      <c r="L147" s="207">
        <f t="shared" si="10"/>
        <v>577.91666666666697</v>
      </c>
      <c r="M147" s="213">
        <f t="shared" si="11"/>
        <v>589.91666666666697</v>
      </c>
    </row>
    <row r="148" spans="6:13" x14ac:dyDescent="0.25">
      <c r="F148" s="161" t="s">
        <v>248</v>
      </c>
      <c r="G148" s="132">
        <v>6295</v>
      </c>
      <c r="H148" s="207">
        <f t="shared" si="7"/>
        <v>5901.333333333333</v>
      </c>
      <c r="I148" s="207">
        <f t="shared" si="9"/>
        <v>5893</v>
      </c>
      <c r="J148" s="207">
        <f t="shared" si="9"/>
        <v>5879.083333333333</v>
      </c>
      <c r="K148" s="207">
        <f t="shared" si="8"/>
        <v>393.66666666666697</v>
      </c>
      <c r="L148" s="207">
        <f t="shared" si="10"/>
        <v>402</v>
      </c>
      <c r="M148" s="213">
        <f t="shared" si="11"/>
        <v>415.91666666666697</v>
      </c>
    </row>
    <row r="149" spans="6:13" x14ac:dyDescent="0.25">
      <c r="F149" s="161" t="s">
        <v>249</v>
      </c>
      <c r="G149" s="132">
        <v>5201</v>
      </c>
      <c r="H149" s="207">
        <f t="shared" si="7"/>
        <v>5906.583333333333</v>
      </c>
      <c r="I149" s="207">
        <f t="shared" si="9"/>
        <v>5901.333333333333</v>
      </c>
      <c r="J149" s="207">
        <f t="shared" si="9"/>
        <v>5893</v>
      </c>
      <c r="K149" s="207">
        <f t="shared" si="8"/>
        <v>-705.58333333333303</v>
      </c>
      <c r="L149" s="207">
        <f t="shared" si="10"/>
        <v>-700.33333333333303</v>
      </c>
      <c r="M149" s="213">
        <f t="shared" si="11"/>
        <v>-692</v>
      </c>
    </row>
    <row r="150" spans="6:13" x14ac:dyDescent="0.25">
      <c r="F150" s="163" t="s">
        <v>250</v>
      </c>
      <c r="G150" s="214">
        <v>5608</v>
      </c>
      <c r="H150" s="209">
        <f t="shared" si="7"/>
        <v>5919</v>
      </c>
      <c r="I150" s="209">
        <f t="shared" si="9"/>
        <v>5906.583333333333</v>
      </c>
      <c r="J150" s="209">
        <f t="shared" si="9"/>
        <v>5901.333333333333</v>
      </c>
      <c r="K150" s="209">
        <f t="shared" si="8"/>
        <v>-311</v>
      </c>
      <c r="L150" s="209">
        <f t="shared" si="10"/>
        <v>-298.58333333333303</v>
      </c>
      <c r="M150" s="215">
        <f t="shared" si="11"/>
        <v>-293.33333333333303</v>
      </c>
    </row>
    <row r="151" spans="6:13" x14ac:dyDescent="0.25">
      <c r="K151" s="201"/>
    </row>
    <row r="152" spans="6:13" x14ac:dyDescent="0.25">
      <c r="K152" s="199">
        <f>SUMSQ(K127:K150)/COUNT(K127:K150)</f>
        <v>412939.70370370377</v>
      </c>
      <c r="L152" s="200">
        <f>SUMSQ(L127:L150)/COUNT(L127:L150)</f>
        <v>420663.68357487919</v>
      </c>
      <c r="M152" s="200">
        <f>SUMSQ(M127:M150)/COUNT(M127:M150)</f>
        <v>404564.56281565654</v>
      </c>
    </row>
    <row r="153" spans="6:13" x14ac:dyDescent="0.25">
      <c r="K153" s="182" t="s">
        <v>428</v>
      </c>
      <c r="L153" s="210" t="s">
        <v>429</v>
      </c>
      <c r="M153" s="184" t="s">
        <v>430</v>
      </c>
    </row>
  </sheetData>
  <mergeCells count="2">
    <mergeCell ref="H124:I124"/>
    <mergeCell ref="J124:K124"/>
  </mergeCells>
  <phoneticPr fontId="20" type="noConversion"/>
  <pageMargins left="0.7" right="0.7" top="0.75" bottom="0.75" header="0.3" footer="0.3"/>
  <ignoredErrors>
    <ignoredError sqref="F98:F121 H127 H128:H150" formulaRange="1"/>
    <ignoredError sqref="J123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A65FD-6E2C-4738-A544-8359BB3BE32F}">
  <dimension ref="A1:I122"/>
  <sheetViews>
    <sheetView topLeftCell="A25" zoomScale="140" zoomScaleNormal="140" workbookViewId="0">
      <pane xSplit="8" topLeftCell="I1" activePane="topRight" state="frozen"/>
      <selection pane="topRight" activeCell="D43" sqref="D43"/>
    </sheetView>
  </sheetViews>
  <sheetFormatPr defaultRowHeight="15.75" x14ac:dyDescent="0.25"/>
  <cols>
    <col min="1" max="1" width="10.85546875" bestFit="1" customWidth="1"/>
    <col min="2" max="2" width="11.7109375" customWidth="1"/>
    <col min="3" max="3" width="13" style="108" customWidth="1"/>
    <col min="4" max="4" width="11.42578125" style="108" customWidth="1"/>
    <col min="5" max="5" width="15.7109375" style="108" customWidth="1"/>
    <col min="6" max="6" width="19.85546875" style="108" customWidth="1"/>
    <col min="7" max="7" width="15.28515625" style="108" customWidth="1"/>
    <col min="8" max="9" width="9.140625" style="108"/>
  </cols>
  <sheetData>
    <row r="1" spans="1:7" x14ac:dyDescent="0.25">
      <c r="A1" s="104"/>
      <c r="B1" s="104"/>
      <c r="C1" s="206" t="s">
        <v>443</v>
      </c>
      <c r="D1" s="206" t="s">
        <v>444</v>
      </c>
      <c r="E1" s="206" t="s">
        <v>445</v>
      </c>
      <c r="F1" s="206" t="s">
        <v>446</v>
      </c>
      <c r="G1" s="206" t="s">
        <v>447</v>
      </c>
    </row>
    <row r="2" spans="1:7" x14ac:dyDescent="0.25">
      <c r="A2" s="220" t="s">
        <v>7</v>
      </c>
      <c r="B2" s="220" t="s">
        <v>437</v>
      </c>
      <c r="C2" s="186" t="s">
        <v>438</v>
      </c>
      <c r="D2" s="186" t="s">
        <v>439</v>
      </c>
      <c r="E2" s="186" t="s">
        <v>440</v>
      </c>
      <c r="F2" s="186" t="s">
        <v>441</v>
      </c>
      <c r="G2" s="183" t="s">
        <v>442</v>
      </c>
    </row>
    <row r="3" spans="1:7" x14ac:dyDescent="0.25">
      <c r="A3" s="161" t="s">
        <v>403</v>
      </c>
      <c r="B3" s="162">
        <v>661</v>
      </c>
      <c r="E3" s="123">
        <f>AVERAGE(D15,D27,D39,D51,D63,D75,D87,D99,D111)</f>
        <v>0.46986763446234181</v>
      </c>
      <c r="F3" s="123">
        <f>E3/PRODUCT($E$3:$E$14)^(1/12)</f>
        <v>0.52279405128448264</v>
      </c>
    </row>
    <row r="4" spans="1:7" x14ac:dyDescent="0.25">
      <c r="A4" s="161" t="s">
        <v>404</v>
      </c>
      <c r="B4" s="162">
        <v>755</v>
      </c>
      <c r="E4" s="123">
        <f t="shared" ref="E4:E8" si="0">AVERAGE(D16,D28,D40,D52,D64,D76,D88,D100,D112)</f>
        <v>0.4849214314301295</v>
      </c>
      <c r="F4" s="123">
        <f t="shared" ref="F4:F14" si="1">E4/PRODUCT($E$3:$E$14)^(1/12)</f>
        <v>0.53954352481016887</v>
      </c>
    </row>
    <row r="5" spans="1:7" x14ac:dyDescent="0.25">
      <c r="A5" s="161" t="s">
        <v>405</v>
      </c>
      <c r="B5" s="162">
        <v>893</v>
      </c>
      <c r="E5" s="123">
        <f t="shared" si="0"/>
        <v>0.67317561794785508</v>
      </c>
      <c r="F5" s="123">
        <f t="shared" si="1"/>
        <v>0.74900287383190756</v>
      </c>
    </row>
    <row r="6" spans="1:7" x14ac:dyDescent="0.25">
      <c r="A6" s="161" t="s">
        <v>406</v>
      </c>
      <c r="B6" s="162">
        <v>1343</v>
      </c>
      <c r="E6" s="123">
        <f t="shared" si="0"/>
        <v>1.0305899658132018</v>
      </c>
      <c r="F6" s="123">
        <f t="shared" si="1"/>
        <v>1.1466767743156867</v>
      </c>
    </row>
    <row r="7" spans="1:7" x14ac:dyDescent="0.25">
      <c r="A7" s="161" t="s">
        <v>407</v>
      </c>
      <c r="B7" s="162">
        <v>1727</v>
      </c>
      <c r="E7" s="123">
        <f t="shared" si="0"/>
        <v>1.2999427538118122</v>
      </c>
      <c r="F7" s="123">
        <f t="shared" si="1"/>
        <v>1.4463697621583083</v>
      </c>
    </row>
    <row r="8" spans="1:7" x14ac:dyDescent="0.25">
      <c r="A8" s="161" t="s">
        <v>408</v>
      </c>
      <c r="B8" s="162">
        <v>1901</v>
      </c>
      <c r="E8" s="123">
        <f t="shared" si="0"/>
        <v>1.3509365858671525</v>
      </c>
      <c r="F8" s="123">
        <f t="shared" si="1"/>
        <v>1.5031075965938241</v>
      </c>
    </row>
    <row r="9" spans="1:7" x14ac:dyDescent="0.25">
      <c r="A9" s="161" t="s">
        <v>409</v>
      </c>
      <c r="B9" s="162">
        <v>1986</v>
      </c>
      <c r="C9" s="197">
        <f>(SUM(B3:B15)+SUM(B4:B14))/24</f>
        <v>1339.875</v>
      </c>
      <c r="D9" s="123">
        <f>B9/C9</f>
        <v>1.482227819759306</v>
      </c>
      <c r="E9" s="123">
        <f>AVERAGE(D21,D33,D45,D57,D69,D81,D93,D105,D9)</f>
        <v>1.5415412114444353</v>
      </c>
      <c r="F9" s="123">
        <f t="shared" si="1"/>
        <v>1.7151821407644037</v>
      </c>
      <c r="G9" s="123">
        <f>B9/(C9*F9)</f>
        <v>0.86418100126597808</v>
      </c>
    </row>
    <row r="10" spans="1:7" x14ac:dyDescent="0.25">
      <c r="A10" s="161" t="s">
        <v>410</v>
      </c>
      <c r="B10" s="162">
        <v>1947</v>
      </c>
      <c r="C10" s="197">
        <f t="shared" ref="C10:C73" si="2">(SUM(B4:B16)+SUM(B5:B15))/24</f>
        <v>1339.6666666666667</v>
      </c>
      <c r="D10" s="123">
        <f t="shared" ref="D10:D73" si="3">B10/C10</f>
        <v>1.4533466036327445</v>
      </c>
      <c r="E10" s="123">
        <f t="shared" ref="E10:E14" si="4">AVERAGE(D22,D34,D46,D58,D70,D82,D94,D106,D10)</f>
        <v>1.5269983804983167</v>
      </c>
      <c r="F10" s="123">
        <f t="shared" si="1"/>
        <v>1.6990011890455934</v>
      </c>
      <c r="G10" s="123">
        <f t="shared" ref="G10:G73" si="5">B10/(C10*F10)</f>
        <v>0.8554123522710162</v>
      </c>
    </row>
    <row r="11" spans="1:7" x14ac:dyDescent="0.25">
      <c r="A11" s="161" t="s">
        <v>411</v>
      </c>
      <c r="B11" s="162">
        <v>1820</v>
      </c>
      <c r="C11" s="197">
        <f t="shared" si="2"/>
        <v>1341.5416666666667</v>
      </c>
      <c r="D11" s="123">
        <f t="shared" si="3"/>
        <v>1.3566481349194024</v>
      </c>
      <c r="E11" s="123">
        <f t="shared" si="4"/>
        <v>1.362336976130291</v>
      </c>
      <c r="F11" s="123">
        <f t="shared" si="1"/>
        <v>1.515792139590088</v>
      </c>
      <c r="G11" s="123">
        <f t="shared" si="5"/>
        <v>0.89500934823839196</v>
      </c>
    </row>
    <row r="12" spans="1:7" x14ac:dyDescent="0.25">
      <c r="A12" s="161" t="s">
        <v>412</v>
      </c>
      <c r="B12" s="162">
        <v>1658</v>
      </c>
      <c r="C12" s="197">
        <f t="shared" si="2"/>
        <v>1344.375</v>
      </c>
      <c r="D12" s="123">
        <f t="shared" si="3"/>
        <v>1.2332868433286843</v>
      </c>
      <c r="E12" s="123">
        <f t="shared" si="4"/>
        <v>1.2218274293759903</v>
      </c>
      <c r="F12" s="123">
        <f t="shared" si="1"/>
        <v>1.3594554400515402</v>
      </c>
      <c r="G12" s="123">
        <f t="shared" si="5"/>
        <v>0.90719181151088524</v>
      </c>
    </row>
    <row r="13" spans="1:7" x14ac:dyDescent="0.25">
      <c r="A13" s="161" t="s">
        <v>413</v>
      </c>
      <c r="B13" s="162">
        <v>722</v>
      </c>
      <c r="C13" s="197">
        <f t="shared" si="2"/>
        <v>1345.7916666666667</v>
      </c>
      <c r="D13" s="123">
        <f t="shared" si="3"/>
        <v>0.53648719774606024</v>
      </c>
      <c r="E13" s="123">
        <f t="shared" si="4"/>
        <v>0.5438003977323238</v>
      </c>
      <c r="F13" s="123">
        <f t="shared" si="1"/>
        <v>0.60505468384922312</v>
      </c>
      <c r="G13" s="123">
        <f t="shared" si="5"/>
        <v>0.88667555522923669</v>
      </c>
    </row>
    <row r="14" spans="1:7" x14ac:dyDescent="0.25">
      <c r="A14" s="161" t="s">
        <v>414</v>
      </c>
      <c r="B14" s="162">
        <v>651</v>
      </c>
      <c r="C14" s="197">
        <f t="shared" si="2"/>
        <v>1346.5</v>
      </c>
      <c r="D14" s="123">
        <f t="shared" si="3"/>
        <v>0.48347567768288152</v>
      </c>
      <c r="E14" s="123">
        <f t="shared" si="4"/>
        <v>0.46966768965634614</v>
      </c>
      <c r="F14" s="123">
        <f t="shared" si="1"/>
        <v>0.52257158447150598</v>
      </c>
      <c r="G14" s="123">
        <f t="shared" si="5"/>
        <v>0.92518554787443452</v>
      </c>
    </row>
    <row r="15" spans="1:7" x14ac:dyDescent="0.25">
      <c r="A15" s="161" t="s">
        <v>415</v>
      </c>
      <c r="B15" s="162">
        <v>690</v>
      </c>
      <c r="C15" s="197">
        <f t="shared" si="2"/>
        <v>1350.4166666666667</v>
      </c>
      <c r="D15" s="123">
        <f t="shared" si="3"/>
        <v>0.51095340944153034</v>
      </c>
      <c r="E15" s="123">
        <v>0.46986763446234181</v>
      </c>
      <c r="F15" s="123">
        <v>0.52279405128448264</v>
      </c>
      <c r="G15" s="123">
        <f t="shared" si="5"/>
        <v>0.97735123073060926</v>
      </c>
    </row>
    <row r="16" spans="1:7" x14ac:dyDescent="0.25">
      <c r="A16" s="161" t="s">
        <v>416</v>
      </c>
      <c r="B16" s="162">
        <v>721</v>
      </c>
      <c r="C16" s="197">
        <f t="shared" si="2"/>
        <v>1358.25</v>
      </c>
      <c r="D16" s="123">
        <f t="shared" si="3"/>
        <v>0.53083011227682675</v>
      </c>
      <c r="E16" s="123">
        <v>0.4849214314301295</v>
      </c>
      <c r="F16" s="123">
        <v>0.53954352481016887</v>
      </c>
      <c r="G16" s="123">
        <f t="shared" si="5"/>
        <v>0.98385039921217143</v>
      </c>
    </row>
    <row r="17" spans="1:7" x14ac:dyDescent="0.25">
      <c r="A17" s="161" t="s">
        <v>417</v>
      </c>
      <c r="B17" s="162">
        <v>972</v>
      </c>
      <c r="C17" s="197">
        <f t="shared" si="2"/>
        <v>1365</v>
      </c>
      <c r="D17" s="123">
        <f t="shared" si="3"/>
        <v>0.71208791208791211</v>
      </c>
      <c r="E17" s="123">
        <v>0.67317561794785508</v>
      </c>
      <c r="F17" s="123">
        <v>0.74900287383190756</v>
      </c>
      <c r="G17" s="123">
        <f t="shared" si="5"/>
        <v>0.95071452589342142</v>
      </c>
    </row>
    <row r="18" spans="1:7" x14ac:dyDescent="0.25">
      <c r="A18" s="161" t="s">
        <v>418</v>
      </c>
      <c r="B18" s="162">
        <v>1332</v>
      </c>
      <c r="C18" s="197">
        <f t="shared" si="2"/>
        <v>1374.0416666666667</v>
      </c>
      <c r="D18" s="123">
        <f t="shared" si="3"/>
        <v>0.96940291718470439</v>
      </c>
      <c r="E18" s="123">
        <v>1.0305899658132018</v>
      </c>
      <c r="F18" s="123">
        <v>1.1466767743156867</v>
      </c>
      <c r="G18" s="123">
        <f t="shared" si="5"/>
        <v>0.84540206874184254</v>
      </c>
    </row>
    <row r="19" spans="1:7" x14ac:dyDescent="0.25">
      <c r="A19" s="161" t="s">
        <v>317</v>
      </c>
      <c r="B19" s="162">
        <v>1772</v>
      </c>
      <c r="C19" s="197">
        <f t="shared" si="2"/>
        <v>1385.4583333333333</v>
      </c>
      <c r="D19" s="123">
        <f t="shared" si="3"/>
        <v>1.2789991278457791</v>
      </c>
      <c r="E19" s="123">
        <v>1.2999427538118122</v>
      </c>
      <c r="F19" s="123">
        <v>1.4463697621583083</v>
      </c>
      <c r="G19" s="123">
        <f t="shared" si="5"/>
        <v>0.884282263988446</v>
      </c>
    </row>
    <row r="20" spans="1:7" x14ac:dyDescent="0.25">
      <c r="A20" s="161" t="s">
        <v>319</v>
      </c>
      <c r="B20" s="162">
        <v>1873</v>
      </c>
      <c r="C20" s="197">
        <f t="shared" si="2"/>
        <v>1396.4166666666667</v>
      </c>
      <c r="D20" s="123">
        <f t="shared" si="3"/>
        <v>1.3412902070776391</v>
      </c>
      <c r="E20" s="123">
        <v>1.3509365858671525</v>
      </c>
      <c r="F20" s="123">
        <v>1.5031075965938241</v>
      </c>
      <c r="G20" s="123">
        <f t="shared" si="5"/>
        <v>0.89234477300036441</v>
      </c>
    </row>
    <row r="21" spans="1:7" x14ac:dyDescent="0.25">
      <c r="A21" s="161" t="s">
        <v>321</v>
      </c>
      <c r="B21" s="162">
        <v>2108</v>
      </c>
      <c r="C21" s="197">
        <f t="shared" si="2"/>
        <v>1403.7083333333333</v>
      </c>
      <c r="D21" s="123">
        <f t="shared" si="3"/>
        <v>1.5017364718454096</v>
      </c>
      <c r="E21" s="123">
        <v>1.5415412114444353</v>
      </c>
      <c r="F21" s="123">
        <v>1.7151821407644037</v>
      </c>
      <c r="G21" s="123">
        <f t="shared" si="5"/>
        <v>0.87555510062396757</v>
      </c>
    </row>
    <row r="22" spans="1:7" x14ac:dyDescent="0.25">
      <c r="A22" s="161" t="s">
        <v>323</v>
      </c>
      <c r="B22" s="162">
        <v>2013</v>
      </c>
      <c r="C22" s="197">
        <f t="shared" si="2"/>
        <v>1411.4583333333333</v>
      </c>
      <c r="D22" s="123">
        <f t="shared" si="3"/>
        <v>1.4261845018450185</v>
      </c>
      <c r="E22" s="123">
        <v>1.5269983804983167</v>
      </c>
      <c r="F22" s="123">
        <v>1.6990011890455934</v>
      </c>
      <c r="G22" s="123">
        <f t="shared" si="5"/>
        <v>0.83942525234262577</v>
      </c>
    </row>
    <row r="23" spans="1:7" x14ac:dyDescent="0.25">
      <c r="A23" s="161" t="s">
        <v>325</v>
      </c>
      <c r="B23" s="162">
        <v>1916</v>
      </c>
      <c r="C23" s="197">
        <f t="shared" si="2"/>
        <v>1419.9583333333333</v>
      </c>
      <c r="D23" s="123">
        <f t="shared" si="3"/>
        <v>1.3493353678218258</v>
      </c>
      <c r="E23" s="123">
        <v>1.362336976130291</v>
      </c>
      <c r="F23" s="123">
        <v>1.515792139590088</v>
      </c>
      <c r="G23" s="123">
        <f t="shared" si="5"/>
        <v>0.89018496176311035</v>
      </c>
    </row>
    <row r="24" spans="1:7" x14ac:dyDescent="0.25">
      <c r="A24" s="161" t="s">
        <v>326</v>
      </c>
      <c r="B24" s="162">
        <v>1779</v>
      </c>
      <c r="C24" s="197">
        <f t="shared" si="2"/>
        <v>1430.625</v>
      </c>
      <c r="D24" s="123">
        <f t="shared" si="3"/>
        <v>1.2435124508519004</v>
      </c>
      <c r="E24" s="123">
        <v>1.2218274293759903</v>
      </c>
      <c r="F24" s="123">
        <v>1.3594554400515402</v>
      </c>
      <c r="G24" s="123">
        <f t="shared" si="5"/>
        <v>0.91471365240537483</v>
      </c>
    </row>
    <row r="25" spans="1:7" x14ac:dyDescent="0.25">
      <c r="A25" s="161" t="s">
        <v>327</v>
      </c>
      <c r="B25" s="162">
        <v>875</v>
      </c>
      <c r="C25" s="197">
        <f t="shared" si="2"/>
        <v>1444.5416666666667</v>
      </c>
      <c r="D25" s="123">
        <f t="shared" si="3"/>
        <v>0.60572846058438368</v>
      </c>
      <c r="E25" s="123">
        <v>0.5438003977323238</v>
      </c>
      <c r="F25" s="123">
        <v>0.60505468384922312</v>
      </c>
      <c r="G25" s="123">
        <f t="shared" si="5"/>
        <v>1.001113579901364</v>
      </c>
    </row>
    <row r="26" spans="1:7" x14ac:dyDescent="0.25">
      <c r="A26" s="161" t="s">
        <v>328</v>
      </c>
      <c r="B26" s="162">
        <v>761</v>
      </c>
      <c r="C26" s="197">
        <f t="shared" si="2"/>
        <v>1458.25</v>
      </c>
      <c r="D26" s="123">
        <f t="shared" si="3"/>
        <v>0.52185839190810901</v>
      </c>
      <c r="E26" s="123">
        <v>0.46966768965634614</v>
      </c>
      <c r="F26" s="123">
        <v>0.52257158447150598</v>
      </c>
      <c r="G26" s="123">
        <f t="shared" si="5"/>
        <v>0.99863522513548419</v>
      </c>
    </row>
    <row r="27" spans="1:7" x14ac:dyDescent="0.25">
      <c r="A27" s="161" t="s">
        <v>329</v>
      </c>
      <c r="B27" s="162">
        <v>755</v>
      </c>
      <c r="C27" s="197">
        <f t="shared" si="2"/>
        <v>1472.0833333333333</v>
      </c>
      <c r="D27" s="123">
        <f t="shared" si="3"/>
        <v>0.5128785734503255</v>
      </c>
      <c r="E27" s="123">
        <v>0.46986763446234181</v>
      </c>
      <c r="F27" s="123">
        <v>0.52279405128448264</v>
      </c>
      <c r="G27" s="123">
        <f t="shared" si="5"/>
        <v>0.98103368274792879</v>
      </c>
    </row>
    <row r="28" spans="1:7" x14ac:dyDescent="0.25">
      <c r="A28" s="161" t="s">
        <v>330</v>
      </c>
      <c r="B28" s="162">
        <v>842</v>
      </c>
      <c r="C28" s="197">
        <f t="shared" si="2"/>
        <v>1489</v>
      </c>
      <c r="D28" s="123">
        <f t="shared" si="3"/>
        <v>0.56548018804566824</v>
      </c>
      <c r="E28" s="123">
        <v>0.4849214314301295</v>
      </c>
      <c r="F28" s="123">
        <v>0.53954352481016887</v>
      </c>
      <c r="G28" s="123">
        <f t="shared" si="5"/>
        <v>1.0480714938514457</v>
      </c>
    </row>
    <row r="29" spans="1:7" x14ac:dyDescent="0.25">
      <c r="A29" s="161" t="s">
        <v>331</v>
      </c>
      <c r="B29" s="162">
        <v>1055</v>
      </c>
      <c r="C29" s="197">
        <f t="shared" si="2"/>
        <v>1505.6666666666667</v>
      </c>
      <c r="D29" s="123">
        <f t="shared" si="3"/>
        <v>0.70068629621430145</v>
      </c>
      <c r="E29" s="123">
        <v>0.67317561794785508</v>
      </c>
      <c r="F29" s="123">
        <v>0.74900287383190756</v>
      </c>
      <c r="G29" s="123">
        <f t="shared" si="5"/>
        <v>0.93549213320048052</v>
      </c>
    </row>
    <row r="30" spans="1:7" x14ac:dyDescent="0.25">
      <c r="A30" s="161" t="s">
        <v>332</v>
      </c>
      <c r="B30" s="162">
        <v>1505</v>
      </c>
      <c r="C30" s="197">
        <f t="shared" si="2"/>
        <v>1514.625</v>
      </c>
      <c r="D30" s="123">
        <f t="shared" si="3"/>
        <v>0.99364529173887928</v>
      </c>
      <c r="E30" s="123">
        <v>1.0305899658132018</v>
      </c>
      <c r="F30" s="123">
        <v>1.1466767743156867</v>
      </c>
      <c r="G30" s="123">
        <f t="shared" si="5"/>
        <v>0.86654348810009385</v>
      </c>
    </row>
    <row r="31" spans="1:7" x14ac:dyDescent="0.25">
      <c r="A31" s="161" t="s">
        <v>333</v>
      </c>
      <c r="B31" s="162">
        <v>1933</v>
      </c>
      <c r="C31" s="197">
        <f t="shared" si="2"/>
        <v>1522</v>
      </c>
      <c r="D31" s="123">
        <f t="shared" si="3"/>
        <v>1.2700394218134035</v>
      </c>
      <c r="E31" s="123">
        <v>1.2999427538118122</v>
      </c>
      <c r="F31" s="123">
        <v>1.4463697621583083</v>
      </c>
      <c r="G31" s="123">
        <f t="shared" si="5"/>
        <v>0.8780876474617525</v>
      </c>
    </row>
    <row r="32" spans="1:7" x14ac:dyDescent="0.25">
      <c r="A32" s="161" t="s">
        <v>334</v>
      </c>
      <c r="B32" s="162">
        <v>2041</v>
      </c>
      <c r="C32" s="197">
        <f t="shared" si="2"/>
        <v>1532.125</v>
      </c>
      <c r="D32" s="123">
        <f t="shared" si="3"/>
        <v>1.3321367381904219</v>
      </c>
      <c r="E32" s="123">
        <v>1.3509365858671525</v>
      </c>
      <c r="F32" s="123">
        <v>1.5031075965938241</v>
      </c>
      <c r="G32" s="123">
        <f t="shared" si="5"/>
        <v>0.88625507662203451</v>
      </c>
    </row>
    <row r="33" spans="1:7" x14ac:dyDescent="0.25">
      <c r="A33" s="161" t="s">
        <v>335</v>
      </c>
      <c r="B33" s="162">
        <v>2272</v>
      </c>
      <c r="C33" s="197">
        <f t="shared" si="2"/>
        <v>1542.2916666666667</v>
      </c>
      <c r="D33" s="123">
        <f t="shared" si="3"/>
        <v>1.4731325138457381</v>
      </c>
      <c r="E33" s="123">
        <v>1.5415412114444353</v>
      </c>
      <c r="F33" s="123">
        <v>1.7151821407644037</v>
      </c>
      <c r="G33" s="123">
        <f t="shared" si="5"/>
        <v>0.85887817907735942</v>
      </c>
    </row>
    <row r="34" spans="1:7" x14ac:dyDescent="0.25">
      <c r="A34" s="161" t="s">
        <v>336</v>
      </c>
      <c r="B34" s="162">
        <v>2255</v>
      </c>
      <c r="C34" s="197">
        <f t="shared" si="2"/>
        <v>1550.375</v>
      </c>
      <c r="D34" s="123">
        <f t="shared" si="3"/>
        <v>1.4544868177053938</v>
      </c>
      <c r="E34" s="123">
        <v>1.5269983804983167</v>
      </c>
      <c r="F34" s="123">
        <v>1.6990011890455934</v>
      </c>
      <c r="G34" s="123">
        <f t="shared" si="5"/>
        <v>0.85608346073168184</v>
      </c>
    </row>
    <row r="35" spans="1:7" x14ac:dyDescent="0.25">
      <c r="A35" s="161" t="s">
        <v>337</v>
      </c>
      <c r="B35" s="162">
        <v>2074</v>
      </c>
      <c r="C35" s="197">
        <f t="shared" si="2"/>
        <v>1560.9166666666667</v>
      </c>
      <c r="D35" s="123">
        <f t="shared" si="3"/>
        <v>1.3287064225081415</v>
      </c>
      <c r="E35" s="123">
        <v>1.362336976130291</v>
      </c>
      <c r="F35" s="123">
        <v>1.515792139590088</v>
      </c>
      <c r="G35" s="123">
        <f t="shared" si="5"/>
        <v>0.87657561205420975</v>
      </c>
    </row>
    <row r="36" spans="1:7" x14ac:dyDescent="0.25">
      <c r="A36" s="161" t="s">
        <v>338</v>
      </c>
      <c r="B36" s="162">
        <v>1836</v>
      </c>
      <c r="C36" s="197">
        <f t="shared" si="2"/>
        <v>1574.4166666666667</v>
      </c>
      <c r="D36" s="123">
        <f t="shared" si="3"/>
        <v>1.1661461917112157</v>
      </c>
      <c r="E36" s="123">
        <v>1.2218274293759903</v>
      </c>
      <c r="F36" s="123">
        <v>1.3594554400515402</v>
      </c>
      <c r="G36" s="123">
        <f t="shared" si="5"/>
        <v>0.85780390982657317</v>
      </c>
    </row>
    <row r="37" spans="1:7" x14ac:dyDescent="0.25">
      <c r="A37" s="161" t="s">
        <v>339</v>
      </c>
      <c r="B37" s="162">
        <v>995</v>
      </c>
      <c r="C37" s="197">
        <f t="shared" si="2"/>
        <v>1588.2083333333333</v>
      </c>
      <c r="D37" s="123">
        <f t="shared" si="3"/>
        <v>0.62649211637851876</v>
      </c>
      <c r="E37" s="123">
        <v>0.5438003977323238</v>
      </c>
      <c r="F37" s="123">
        <v>0.60505468384922312</v>
      </c>
      <c r="G37" s="123">
        <f t="shared" si="5"/>
        <v>1.0354305703294711</v>
      </c>
    </row>
    <row r="38" spans="1:7" x14ac:dyDescent="0.25">
      <c r="A38" s="161" t="s">
        <v>340</v>
      </c>
      <c r="B38" s="162">
        <v>884</v>
      </c>
      <c r="C38" s="197">
        <f t="shared" si="2"/>
        <v>1604.2916666666667</v>
      </c>
      <c r="D38" s="123">
        <f t="shared" si="3"/>
        <v>0.55102199828584786</v>
      </c>
      <c r="E38" s="123">
        <v>0.46966768965634614</v>
      </c>
      <c r="F38" s="123">
        <v>0.52257158447150598</v>
      </c>
      <c r="G38" s="123">
        <f t="shared" si="5"/>
        <v>1.0544430938454388</v>
      </c>
    </row>
    <row r="39" spans="1:7" x14ac:dyDescent="0.25">
      <c r="A39" s="161" t="s">
        <v>341</v>
      </c>
      <c r="B39" s="162">
        <v>876</v>
      </c>
      <c r="C39" s="197">
        <f t="shared" si="2"/>
        <v>1619.9583333333333</v>
      </c>
      <c r="D39" s="123">
        <f t="shared" si="3"/>
        <v>0.54075464903932713</v>
      </c>
      <c r="E39" s="123">
        <v>0.46986763446234181</v>
      </c>
      <c r="F39" s="123">
        <v>0.52279405128448264</v>
      </c>
      <c r="G39" s="123">
        <f t="shared" si="5"/>
        <v>1.0343550155376025</v>
      </c>
    </row>
    <row r="40" spans="1:7" x14ac:dyDescent="0.25">
      <c r="A40" s="161" t="s">
        <v>342</v>
      </c>
      <c r="B40" s="162">
        <v>915</v>
      </c>
      <c r="C40" s="197">
        <f t="shared" si="2"/>
        <v>1637</v>
      </c>
      <c r="D40" s="123">
        <f t="shared" si="3"/>
        <v>0.55894929749541844</v>
      </c>
      <c r="E40" s="123">
        <v>0.4849214314301295</v>
      </c>
      <c r="F40" s="123">
        <v>0.53954352481016887</v>
      </c>
      <c r="G40" s="123">
        <f t="shared" si="5"/>
        <v>1.0359670198842201</v>
      </c>
    </row>
    <row r="41" spans="1:7" x14ac:dyDescent="0.25">
      <c r="A41" s="161" t="s">
        <v>343</v>
      </c>
      <c r="B41" s="162">
        <v>1235</v>
      </c>
      <c r="C41" s="197">
        <f t="shared" si="2"/>
        <v>1653.7916666666667</v>
      </c>
      <c r="D41" s="123">
        <f t="shared" si="3"/>
        <v>0.74676878889420772</v>
      </c>
      <c r="E41" s="123">
        <v>0.67317561794785508</v>
      </c>
      <c r="F41" s="123">
        <v>0.74900287383190756</v>
      </c>
      <c r="G41" s="123">
        <f t="shared" si="5"/>
        <v>0.99701725451830348</v>
      </c>
    </row>
    <row r="42" spans="1:7" x14ac:dyDescent="0.25">
      <c r="A42" s="161" t="s">
        <v>344</v>
      </c>
      <c r="B42" s="162">
        <v>1649</v>
      </c>
      <c r="C42" s="197">
        <f t="shared" si="2"/>
        <v>1665.3333333333333</v>
      </c>
      <c r="D42" s="123">
        <f t="shared" si="3"/>
        <v>0.99019215372297842</v>
      </c>
      <c r="E42" s="123">
        <v>1.0305899658132018</v>
      </c>
      <c r="F42" s="123">
        <v>1.1466767743156867</v>
      </c>
      <c r="G42" s="123">
        <f t="shared" si="5"/>
        <v>0.86353205707328029</v>
      </c>
    </row>
    <row r="43" spans="1:7" x14ac:dyDescent="0.25">
      <c r="A43" s="161" t="s">
        <v>345</v>
      </c>
      <c r="B43" s="162">
        <v>2120</v>
      </c>
      <c r="C43" s="197">
        <f t="shared" si="2"/>
        <v>1665.1666666666667</v>
      </c>
      <c r="D43" s="123">
        <f t="shared" si="3"/>
        <v>1.2731458312481232</v>
      </c>
      <c r="E43" s="123">
        <v>1.2999427538118122</v>
      </c>
      <c r="F43" s="123">
        <v>1.4463697621583083</v>
      </c>
      <c r="G43" s="123">
        <f t="shared" si="5"/>
        <v>0.8802353758753253</v>
      </c>
    </row>
    <row r="44" spans="1:7" x14ac:dyDescent="0.25">
      <c r="A44" s="161" t="s">
        <v>346</v>
      </c>
      <c r="B44" s="162">
        <v>2240</v>
      </c>
      <c r="C44" s="197">
        <f t="shared" si="2"/>
        <v>1657.9166666666667</v>
      </c>
      <c r="D44" s="123">
        <f t="shared" si="3"/>
        <v>1.3510932395074138</v>
      </c>
      <c r="E44" s="123">
        <v>1.3509365858671525</v>
      </c>
      <c r="F44" s="123">
        <v>1.5031075965938241</v>
      </c>
      <c r="G44" s="123">
        <f t="shared" si="5"/>
        <v>0.89886661644789212</v>
      </c>
    </row>
    <row r="45" spans="1:7" x14ac:dyDescent="0.25">
      <c r="A45" s="161" t="s">
        <v>347</v>
      </c>
      <c r="B45" s="162">
        <v>2449</v>
      </c>
      <c r="C45" s="197">
        <f t="shared" si="2"/>
        <v>1650.375</v>
      </c>
      <c r="D45" s="123">
        <f t="shared" si="3"/>
        <v>1.4839051730667272</v>
      </c>
      <c r="E45" s="123">
        <v>1.5415412114444353</v>
      </c>
      <c r="F45" s="123">
        <v>1.7151821407644037</v>
      </c>
      <c r="G45" s="123">
        <f t="shared" si="5"/>
        <v>0.86515894597957776</v>
      </c>
    </row>
    <row r="46" spans="1:7" x14ac:dyDescent="0.25">
      <c r="A46" s="161" t="s">
        <v>348</v>
      </c>
      <c r="B46" s="162">
        <v>2487</v>
      </c>
      <c r="C46" s="197">
        <f t="shared" si="2"/>
        <v>1642.375</v>
      </c>
      <c r="D46" s="123">
        <f t="shared" si="3"/>
        <v>1.5142704924271253</v>
      </c>
      <c r="E46" s="123">
        <v>1.5269983804983167</v>
      </c>
      <c r="F46" s="123">
        <v>1.6990011890455934</v>
      </c>
      <c r="G46" s="123">
        <f t="shared" si="5"/>
        <v>0.89127100215730892</v>
      </c>
    </row>
    <row r="47" spans="1:7" x14ac:dyDescent="0.25">
      <c r="A47" s="161" t="s">
        <v>318</v>
      </c>
      <c r="B47" s="162">
        <v>2245</v>
      </c>
      <c r="C47" s="197">
        <f t="shared" si="2"/>
        <v>1637.4583333333333</v>
      </c>
      <c r="D47" s="123">
        <f t="shared" si="3"/>
        <v>1.3710272526018474</v>
      </c>
      <c r="E47" s="123">
        <v>1.362336976130291</v>
      </c>
      <c r="F47" s="123">
        <v>1.515792139590088</v>
      </c>
      <c r="G47" s="123">
        <f t="shared" si="5"/>
        <v>0.9044955550255136</v>
      </c>
    </row>
    <row r="48" spans="1:7" x14ac:dyDescent="0.25">
      <c r="A48" s="161" t="s">
        <v>320</v>
      </c>
      <c r="B48" s="162">
        <v>1942</v>
      </c>
      <c r="C48" s="197">
        <f t="shared" si="2"/>
        <v>1636.0833333333333</v>
      </c>
      <c r="D48" s="123">
        <f t="shared" si="3"/>
        <v>1.1869811032445372</v>
      </c>
      <c r="E48" s="123">
        <v>1.2218274293759903</v>
      </c>
      <c r="F48" s="123">
        <v>1.3594554400515402</v>
      </c>
      <c r="G48" s="123">
        <f t="shared" si="5"/>
        <v>0.87312983439864422</v>
      </c>
    </row>
    <row r="49" spans="1:7" x14ac:dyDescent="0.25">
      <c r="A49" s="161" t="s">
        <v>322</v>
      </c>
      <c r="B49" s="162">
        <v>885</v>
      </c>
      <c r="C49" s="197">
        <f t="shared" si="2"/>
        <v>1640.5</v>
      </c>
      <c r="D49" s="123">
        <f t="shared" si="3"/>
        <v>0.53946967387991462</v>
      </c>
      <c r="E49" s="123">
        <v>0.5438003977323238</v>
      </c>
      <c r="F49" s="123">
        <v>0.60505468384922312</v>
      </c>
      <c r="G49" s="123">
        <f t="shared" si="5"/>
        <v>0.89160482230784299</v>
      </c>
    </row>
    <row r="50" spans="1:7" x14ac:dyDescent="0.25">
      <c r="A50" s="161" t="s">
        <v>324</v>
      </c>
      <c r="B50" s="162">
        <v>820</v>
      </c>
      <c r="C50" s="197">
        <f t="shared" si="2"/>
        <v>1642.75</v>
      </c>
      <c r="D50" s="123">
        <f t="shared" si="3"/>
        <v>0.49916298889057981</v>
      </c>
      <c r="E50" s="123">
        <v>0.46966768965634614</v>
      </c>
      <c r="F50" s="123">
        <v>0.52257158447150598</v>
      </c>
      <c r="G50" s="123">
        <f t="shared" si="5"/>
        <v>0.95520499721660135</v>
      </c>
    </row>
    <row r="51" spans="1:7" x14ac:dyDescent="0.25">
      <c r="A51" s="161" t="s">
        <v>179</v>
      </c>
      <c r="B51" s="162">
        <v>759</v>
      </c>
      <c r="C51" s="197">
        <f t="shared" si="2"/>
        <v>1642.2916666666667</v>
      </c>
      <c r="D51" s="123">
        <f t="shared" si="3"/>
        <v>0.46215907649372062</v>
      </c>
      <c r="E51" s="123">
        <v>0.46986763446234181</v>
      </c>
      <c r="F51" s="123">
        <v>0.52279405128448264</v>
      </c>
      <c r="G51" s="123">
        <f t="shared" si="5"/>
        <v>0.88401747372261708</v>
      </c>
    </row>
    <row r="52" spans="1:7" x14ac:dyDescent="0.25">
      <c r="A52" s="161" t="s">
        <v>180</v>
      </c>
      <c r="B52" s="162">
        <v>840</v>
      </c>
      <c r="C52" s="197">
        <f t="shared" si="2"/>
        <v>1643.5416666666667</v>
      </c>
      <c r="D52" s="123">
        <f t="shared" si="3"/>
        <v>0.51109139307897067</v>
      </c>
      <c r="E52" s="123">
        <v>0.4849214314301295</v>
      </c>
      <c r="F52" s="123">
        <v>0.53954352481016887</v>
      </c>
      <c r="G52" s="123">
        <f t="shared" si="5"/>
        <v>0.94726629007139196</v>
      </c>
    </row>
    <row r="53" spans="1:7" x14ac:dyDescent="0.25">
      <c r="A53" s="161" t="s">
        <v>181</v>
      </c>
      <c r="B53" s="162">
        <v>1192</v>
      </c>
      <c r="C53" s="197">
        <f t="shared" si="2"/>
        <v>1639</v>
      </c>
      <c r="D53" s="123">
        <f t="shared" si="3"/>
        <v>0.72727272727272729</v>
      </c>
      <c r="E53" s="123">
        <v>0.67317561794785508</v>
      </c>
      <c r="F53" s="123">
        <v>0.74900287383190756</v>
      </c>
      <c r="G53" s="123">
        <f t="shared" si="5"/>
        <v>0.97098789962178844</v>
      </c>
    </row>
    <row r="54" spans="1:7" x14ac:dyDescent="0.25">
      <c r="A54" s="161" t="s">
        <v>182</v>
      </c>
      <c r="B54" s="162">
        <v>1659</v>
      </c>
      <c r="C54" s="197">
        <f t="shared" si="2"/>
        <v>1634.625</v>
      </c>
      <c r="D54" s="123">
        <f t="shared" si="3"/>
        <v>1.0149116769901354</v>
      </c>
      <c r="E54" s="123">
        <v>1.0305899658132018</v>
      </c>
      <c r="F54" s="123">
        <v>1.1466767743156867</v>
      </c>
      <c r="G54" s="123">
        <f t="shared" si="5"/>
        <v>0.88508959082720928</v>
      </c>
    </row>
    <row r="55" spans="1:7" x14ac:dyDescent="0.25">
      <c r="A55" s="161" t="s">
        <v>183</v>
      </c>
      <c r="B55" s="162">
        <v>2216</v>
      </c>
      <c r="C55" s="197">
        <f t="shared" si="2"/>
        <v>1636.5833333333333</v>
      </c>
      <c r="D55" s="123">
        <f t="shared" si="3"/>
        <v>1.354040429757116</v>
      </c>
      <c r="E55" s="123">
        <v>1.2999427538118122</v>
      </c>
      <c r="F55" s="123">
        <v>1.4463697621583083</v>
      </c>
      <c r="G55" s="123">
        <f t="shared" si="5"/>
        <v>0.93616477970099687</v>
      </c>
    </row>
    <row r="56" spans="1:7" x14ac:dyDescent="0.25">
      <c r="A56" s="161" t="s">
        <v>184</v>
      </c>
      <c r="B56" s="162">
        <v>2198</v>
      </c>
      <c r="C56" s="197">
        <f t="shared" si="2"/>
        <v>1634.625</v>
      </c>
      <c r="D56" s="123">
        <f t="shared" si="3"/>
        <v>1.3446509138181539</v>
      </c>
      <c r="E56" s="123">
        <v>1.3509365858671525</v>
      </c>
      <c r="F56" s="123">
        <v>1.5031075965938241</v>
      </c>
      <c r="G56" s="123">
        <f t="shared" si="5"/>
        <v>0.89458061210338691</v>
      </c>
    </row>
    <row r="57" spans="1:7" x14ac:dyDescent="0.25">
      <c r="A57" s="161" t="s">
        <v>185</v>
      </c>
      <c r="B57" s="162">
        <v>2480</v>
      </c>
      <c r="C57" s="197">
        <f t="shared" si="2"/>
        <v>1629.5</v>
      </c>
      <c r="D57" s="123">
        <f t="shared" si="3"/>
        <v>1.5219392451672291</v>
      </c>
      <c r="E57" s="123">
        <v>1.5415412114444353</v>
      </c>
      <c r="F57" s="123">
        <v>1.7151821407644037</v>
      </c>
      <c r="G57" s="123">
        <f t="shared" si="5"/>
        <v>0.88733389241620009</v>
      </c>
    </row>
    <row r="58" spans="1:7" x14ac:dyDescent="0.25">
      <c r="A58" s="161" t="s">
        <v>186</v>
      </c>
      <c r="B58" s="162">
        <v>2486</v>
      </c>
      <c r="C58" s="197">
        <f t="shared" si="2"/>
        <v>1623.125</v>
      </c>
      <c r="D58" s="123">
        <f t="shared" si="3"/>
        <v>1.5316134000770119</v>
      </c>
      <c r="E58" s="123">
        <v>1.5269983804983167</v>
      </c>
      <c r="F58" s="123">
        <v>1.6990011890455934</v>
      </c>
      <c r="G58" s="123">
        <f t="shared" si="5"/>
        <v>0.90147870993391666</v>
      </c>
    </row>
    <row r="59" spans="1:7" x14ac:dyDescent="0.25">
      <c r="A59" s="161" t="s">
        <v>187</v>
      </c>
      <c r="B59" s="162">
        <v>2137</v>
      </c>
      <c r="C59" s="197">
        <f t="shared" si="2"/>
        <v>1607.7916666666667</v>
      </c>
      <c r="D59" s="123">
        <f t="shared" si="3"/>
        <v>1.3291523051805012</v>
      </c>
      <c r="E59" s="123">
        <v>1.362336976130291</v>
      </c>
      <c r="F59" s="123">
        <v>1.515792139590088</v>
      </c>
      <c r="G59" s="123">
        <f t="shared" si="5"/>
        <v>0.87686977024431645</v>
      </c>
    </row>
    <row r="60" spans="1:7" x14ac:dyDescent="0.25">
      <c r="A60" s="161" t="s">
        <v>188</v>
      </c>
      <c r="B60" s="162">
        <v>1945</v>
      </c>
      <c r="C60" s="197">
        <f t="shared" si="2"/>
        <v>1594.8333333333333</v>
      </c>
      <c r="D60" s="123">
        <f t="shared" si="3"/>
        <v>1.2195631727453236</v>
      </c>
      <c r="E60" s="123">
        <v>1.2218274293759903</v>
      </c>
      <c r="F60" s="123">
        <v>1.3594554400515402</v>
      </c>
      <c r="G60" s="123">
        <f t="shared" si="5"/>
        <v>0.89709683511148186</v>
      </c>
    </row>
    <row r="61" spans="1:7" x14ac:dyDescent="0.25">
      <c r="A61" s="161" t="s">
        <v>189</v>
      </c>
      <c r="B61" s="162">
        <v>929</v>
      </c>
      <c r="C61" s="197">
        <f t="shared" si="2"/>
        <v>1585</v>
      </c>
      <c r="D61" s="123">
        <f t="shared" si="3"/>
        <v>0.58611987381703468</v>
      </c>
      <c r="E61" s="123">
        <v>0.5438003977323238</v>
      </c>
      <c r="F61" s="123">
        <v>0.60505468384922312</v>
      </c>
      <c r="G61" s="123">
        <f t="shared" si="5"/>
        <v>0.96870562192539467</v>
      </c>
    </row>
    <row r="62" spans="1:7" x14ac:dyDescent="0.25">
      <c r="A62" s="161" t="s">
        <v>190</v>
      </c>
      <c r="B62" s="162">
        <v>729</v>
      </c>
      <c r="C62" s="197">
        <f t="shared" si="2"/>
        <v>1571.7083333333333</v>
      </c>
      <c r="D62" s="123">
        <f t="shared" si="3"/>
        <v>0.46382651573394135</v>
      </c>
      <c r="E62" s="123">
        <v>0.46966768965634614</v>
      </c>
      <c r="F62" s="123">
        <v>0.52257158447150598</v>
      </c>
      <c r="G62" s="123">
        <f t="shared" si="5"/>
        <v>0.88758464776270696</v>
      </c>
    </row>
    <row r="63" spans="1:7" x14ac:dyDescent="0.25">
      <c r="A63" s="161" t="s">
        <v>191</v>
      </c>
      <c r="B63" s="162">
        <v>727</v>
      </c>
      <c r="C63" s="197">
        <f t="shared" si="2"/>
        <v>1559.9166666666667</v>
      </c>
      <c r="D63" s="123">
        <f t="shared" si="3"/>
        <v>0.46605053688765424</v>
      </c>
      <c r="E63" s="123">
        <v>0.46986763446234181</v>
      </c>
      <c r="F63" s="123">
        <v>0.52279405128448264</v>
      </c>
      <c r="G63" s="123">
        <f t="shared" si="5"/>
        <v>0.89146105573043155</v>
      </c>
    </row>
    <row r="64" spans="1:7" x14ac:dyDescent="0.25">
      <c r="A64" s="161" t="s">
        <v>192</v>
      </c>
      <c r="B64" s="162">
        <v>719</v>
      </c>
      <c r="C64" s="197">
        <f t="shared" si="2"/>
        <v>1549.7916666666667</v>
      </c>
      <c r="D64" s="123">
        <f t="shared" si="3"/>
        <v>0.46393332437155527</v>
      </c>
      <c r="E64" s="123">
        <v>0.4849214314301295</v>
      </c>
      <c r="F64" s="123">
        <v>0.53954352481016887</v>
      </c>
      <c r="G64" s="123">
        <f t="shared" si="5"/>
        <v>0.85986264877293084</v>
      </c>
    </row>
    <row r="65" spans="1:7" x14ac:dyDescent="0.25">
      <c r="A65" s="161" t="s">
        <v>193</v>
      </c>
      <c r="B65" s="162">
        <v>945</v>
      </c>
      <c r="C65" s="197">
        <f t="shared" si="2"/>
        <v>1542.5833333333333</v>
      </c>
      <c r="D65" s="123">
        <f t="shared" si="3"/>
        <v>0.61260871913997084</v>
      </c>
      <c r="E65" s="123">
        <v>0.67317561794785508</v>
      </c>
      <c r="F65" s="123">
        <v>0.74900287383190756</v>
      </c>
      <c r="G65" s="123">
        <f t="shared" si="5"/>
        <v>0.81789902354560728</v>
      </c>
    </row>
    <row r="66" spans="1:7" x14ac:dyDescent="0.25">
      <c r="A66" s="161" t="s">
        <v>194</v>
      </c>
      <c r="B66" s="162">
        <v>1595</v>
      </c>
      <c r="C66" s="197">
        <f t="shared" si="2"/>
        <v>1537.0833333333333</v>
      </c>
      <c r="D66" s="123">
        <f t="shared" si="3"/>
        <v>1.037679587964218</v>
      </c>
      <c r="E66" s="123">
        <v>1.0305899658132018</v>
      </c>
      <c r="F66" s="123">
        <v>1.1466767743156867</v>
      </c>
      <c r="G66" s="123">
        <f t="shared" si="5"/>
        <v>0.90494515211881221</v>
      </c>
    </row>
    <row r="67" spans="1:7" x14ac:dyDescent="0.25">
      <c r="A67" s="161" t="s">
        <v>195</v>
      </c>
      <c r="B67" s="162">
        <v>2044</v>
      </c>
      <c r="C67" s="197">
        <f t="shared" si="2"/>
        <v>1532.4166666666667</v>
      </c>
      <c r="D67" s="123">
        <f t="shared" si="3"/>
        <v>1.3338408831366577</v>
      </c>
      <c r="E67" s="123">
        <v>1.2999427538118122</v>
      </c>
      <c r="F67" s="123">
        <v>1.4463697621583083</v>
      </c>
      <c r="G67" s="123">
        <f t="shared" si="5"/>
        <v>0.92219909322929139</v>
      </c>
    </row>
    <row r="68" spans="1:7" x14ac:dyDescent="0.25">
      <c r="A68" s="161" t="s">
        <v>196</v>
      </c>
      <c r="B68" s="162">
        <v>2051</v>
      </c>
      <c r="C68" s="197">
        <f t="shared" si="2"/>
        <v>1532.8333333333333</v>
      </c>
      <c r="D68" s="123">
        <f t="shared" si="3"/>
        <v>1.3380450146786997</v>
      </c>
      <c r="E68" s="123">
        <v>1.3509365858671525</v>
      </c>
      <c r="F68" s="123">
        <v>1.5031075965938241</v>
      </c>
      <c r="G68" s="123">
        <f t="shared" si="5"/>
        <v>0.89018578424513928</v>
      </c>
    </row>
    <row r="69" spans="1:7" x14ac:dyDescent="0.25">
      <c r="A69" s="161" t="s">
        <v>197</v>
      </c>
      <c r="B69" s="162">
        <v>2344</v>
      </c>
      <c r="C69" s="197">
        <f t="shared" si="2"/>
        <v>1534.7916666666667</v>
      </c>
      <c r="D69" s="123">
        <f t="shared" si="3"/>
        <v>1.5272431111714402</v>
      </c>
      <c r="E69" s="123">
        <v>1.5415412114444353</v>
      </c>
      <c r="F69" s="123">
        <v>1.7151821407644037</v>
      </c>
      <c r="G69" s="123">
        <f t="shared" si="5"/>
        <v>0.89042619723803507</v>
      </c>
    </row>
    <row r="70" spans="1:7" x14ac:dyDescent="0.25">
      <c r="A70" s="161" t="s">
        <v>198</v>
      </c>
      <c r="B70" s="162">
        <v>2379</v>
      </c>
      <c r="C70" s="197">
        <f t="shared" si="2"/>
        <v>1535.5833333333333</v>
      </c>
      <c r="D70" s="123">
        <f t="shared" si="3"/>
        <v>1.549248385521246</v>
      </c>
      <c r="E70" s="123">
        <v>1.5269983804983167</v>
      </c>
      <c r="F70" s="123">
        <v>1.6990011890455934</v>
      </c>
      <c r="G70" s="123">
        <f t="shared" si="5"/>
        <v>0.91185832918194121</v>
      </c>
    </row>
    <row r="71" spans="1:7" x14ac:dyDescent="0.25">
      <c r="A71" s="161" t="s">
        <v>199</v>
      </c>
      <c r="B71" s="162">
        <v>2071</v>
      </c>
      <c r="C71" s="197">
        <f t="shared" si="2"/>
        <v>1539.125</v>
      </c>
      <c r="D71" s="123">
        <f t="shared" si="3"/>
        <v>1.3455697230569317</v>
      </c>
      <c r="E71" s="123">
        <v>1.362336976130291</v>
      </c>
      <c r="F71" s="123">
        <v>1.515792139590088</v>
      </c>
      <c r="G71" s="123">
        <f t="shared" si="5"/>
        <v>0.88770068659995216</v>
      </c>
    </row>
    <row r="72" spans="1:7" x14ac:dyDescent="0.25">
      <c r="A72" s="161" t="s">
        <v>200</v>
      </c>
      <c r="B72" s="162">
        <v>1879</v>
      </c>
      <c r="C72" s="197">
        <f t="shared" si="2"/>
        <v>1535.7083333333333</v>
      </c>
      <c r="D72" s="123">
        <f t="shared" si="3"/>
        <v>1.2235396261225819</v>
      </c>
      <c r="E72" s="123">
        <v>1.2218274293759903</v>
      </c>
      <c r="F72" s="123">
        <v>1.3594554400515402</v>
      </c>
      <c r="G72" s="123">
        <f t="shared" si="5"/>
        <v>0.90002186910679072</v>
      </c>
    </row>
    <row r="73" spans="1:7" x14ac:dyDescent="0.25">
      <c r="A73" s="161" t="s">
        <v>201</v>
      </c>
      <c r="B73" s="162">
        <v>883</v>
      </c>
      <c r="C73" s="197">
        <f t="shared" si="2"/>
        <v>1533.375</v>
      </c>
      <c r="D73" s="123">
        <f t="shared" si="3"/>
        <v>0.57585391701312461</v>
      </c>
      <c r="E73" s="123">
        <v>0.5438003977323238</v>
      </c>
      <c r="F73" s="123">
        <v>0.60505468384922312</v>
      </c>
      <c r="G73" s="123">
        <f t="shared" si="5"/>
        <v>0.95173863186988372</v>
      </c>
    </row>
    <row r="74" spans="1:7" x14ac:dyDescent="0.25">
      <c r="A74" s="161" t="s">
        <v>202</v>
      </c>
      <c r="B74" s="162">
        <v>785</v>
      </c>
      <c r="C74" s="197">
        <f t="shared" ref="C74:C116" si="6">(SUM(B68:B80)+SUM(B69:B79))/24</f>
        <v>1545.0833333333333</v>
      </c>
      <c r="D74" s="123">
        <f t="shared" ref="D74:D116" si="7">B74/C74</f>
        <v>0.50806321126152854</v>
      </c>
      <c r="E74" s="123">
        <v>0.46966768965634614</v>
      </c>
      <c r="F74" s="123">
        <v>0.52257158447150598</v>
      </c>
      <c r="G74" s="123">
        <f t="shared" ref="G74:G116" si="8">B74/(C74*F74)</f>
        <v>0.97223658223848841</v>
      </c>
    </row>
    <row r="75" spans="1:7" x14ac:dyDescent="0.25">
      <c r="A75" s="161" t="s">
        <v>203</v>
      </c>
      <c r="B75" s="162">
        <v>718</v>
      </c>
      <c r="C75" s="197">
        <f t="shared" si="6"/>
        <v>1567.9583333333333</v>
      </c>
      <c r="D75" s="123">
        <f t="shared" si="7"/>
        <v>0.45792033164146584</v>
      </c>
      <c r="E75" s="123">
        <v>0.46986763446234181</v>
      </c>
      <c r="F75" s="123">
        <v>0.52279405128448264</v>
      </c>
      <c r="G75" s="123">
        <f t="shared" si="8"/>
        <v>0.87590960630935866</v>
      </c>
    </row>
    <row r="76" spans="1:7" x14ac:dyDescent="0.25">
      <c r="A76" s="161" t="s">
        <v>204</v>
      </c>
      <c r="B76" s="162">
        <v>747</v>
      </c>
      <c r="C76" s="197">
        <f t="shared" si="6"/>
        <v>1595.1666666666667</v>
      </c>
      <c r="D76" s="123">
        <f t="shared" si="7"/>
        <v>0.46828962490857795</v>
      </c>
      <c r="E76" s="123">
        <v>0.4849214314301295</v>
      </c>
      <c r="F76" s="123">
        <v>0.53954352481016887</v>
      </c>
      <c r="G76" s="123">
        <f t="shared" si="8"/>
        <v>0.86793669717997146</v>
      </c>
    </row>
    <row r="77" spans="1:7" x14ac:dyDescent="0.25">
      <c r="A77" s="161" t="s">
        <v>205</v>
      </c>
      <c r="B77" s="162">
        <v>1002</v>
      </c>
      <c r="C77" s="197">
        <f t="shared" si="6"/>
        <v>1616.8333333333333</v>
      </c>
      <c r="D77" s="123">
        <f t="shared" si="7"/>
        <v>0.61972992475002575</v>
      </c>
      <c r="E77" s="123">
        <v>0.67317561794785508</v>
      </c>
      <c r="F77" s="123">
        <v>0.74900287383190756</v>
      </c>
      <c r="G77" s="123">
        <f t="shared" si="8"/>
        <v>0.82740660470297023</v>
      </c>
    </row>
    <row r="78" spans="1:7" x14ac:dyDescent="0.25">
      <c r="A78" s="161" t="s">
        <v>206</v>
      </c>
      <c r="B78" s="162">
        <v>1456</v>
      </c>
      <c r="C78" s="197">
        <f t="shared" si="6"/>
        <v>1633.3333333333333</v>
      </c>
      <c r="D78" s="123">
        <f t="shared" si="7"/>
        <v>0.89142857142857146</v>
      </c>
      <c r="E78" s="123">
        <v>1.0305899658132018</v>
      </c>
      <c r="F78" s="123">
        <v>1.1466767743156867</v>
      </c>
      <c r="G78" s="123">
        <f t="shared" si="8"/>
        <v>0.77740178522457459</v>
      </c>
    </row>
    <row r="79" spans="1:7" x14ac:dyDescent="0.25">
      <c r="A79" s="161" t="s">
        <v>207</v>
      </c>
      <c r="B79" s="162">
        <v>2127</v>
      </c>
      <c r="C79" s="197">
        <f t="shared" si="6"/>
        <v>1637.8333333333333</v>
      </c>
      <c r="D79" s="123">
        <f t="shared" si="7"/>
        <v>1.2986669380278824</v>
      </c>
      <c r="E79" s="123">
        <v>1.2999427538118122</v>
      </c>
      <c r="F79" s="123">
        <v>1.4463697621583083</v>
      </c>
      <c r="G79" s="123">
        <f t="shared" si="8"/>
        <v>0.8978803152590662</v>
      </c>
    </row>
    <row r="80" spans="1:7" x14ac:dyDescent="0.25">
      <c r="A80" s="161" t="s">
        <v>208</v>
      </c>
      <c r="B80" s="162">
        <v>2249</v>
      </c>
      <c r="C80" s="197">
        <f t="shared" si="6"/>
        <v>1632.0833333333333</v>
      </c>
      <c r="D80" s="123">
        <f t="shared" si="7"/>
        <v>1.3779933622670413</v>
      </c>
      <c r="E80" s="123">
        <v>1.3509365858671525</v>
      </c>
      <c r="F80" s="123">
        <v>1.5031075965938241</v>
      </c>
      <c r="G80" s="123">
        <f t="shared" si="8"/>
        <v>0.91676295522003681</v>
      </c>
    </row>
    <row r="81" spans="1:7" x14ac:dyDescent="0.25">
      <c r="A81" s="161" t="s">
        <v>209</v>
      </c>
      <c r="B81" s="162">
        <v>2695</v>
      </c>
      <c r="C81" s="197">
        <f t="shared" si="6"/>
        <v>1632.3333333333333</v>
      </c>
      <c r="D81" s="123">
        <f t="shared" si="7"/>
        <v>1.6510108229528284</v>
      </c>
      <c r="E81" s="123">
        <v>1.5415412114444353</v>
      </c>
      <c r="F81" s="123">
        <v>1.7151821407644037</v>
      </c>
      <c r="G81" s="123">
        <f t="shared" si="8"/>
        <v>0.96258629548056263</v>
      </c>
    </row>
    <row r="82" spans="1:7" x14ac:dyDescent="0.25">
      <c r="A82" s="161" t="s">
        <v>210</v>
      </c>
      <c r="B82" s="162">
        <v>2681</v>
      </c>
      <c r="C82" s="197">
        <f t="shared" si="6"/>
        <v>1635.5416666666667</v>
      </c>
      <c r="D82" s="123">
        <f t="shared" si="7"/>
        <v>1.6392122895065344</v>
      </c>
      <c r="E82" s="123">
        <v>1.5269983804983167</v>
      </c>
      <c r="F82" s="123">
        <v>1.6990011890455934</v>
      </c>
      <c r="G82" s="123">
        <f t="shared" si="8"/>
        <v>0.96480938334560851</v>
      </c>
    </row>
    <row r="83" spans="1:7" x14ac:dyDescent="0.25">
      <c r="A83" s="161" t="s">
        <v>211</v>
      </c>
      <c r="B83" s="162">
        <v>2289</v>
      </c>
      <c r="C83" s="197">
        <f t="shared" si="6"/>
        <v>1638.5416666666667</v>
      </c>
      <c r="D83" s="123">
        <f t="shared" si="7"/>
        <v>1.3969739351557533</v>
      </c>
      <c r="E83" s="123">
        <v>1.362336976130291</v>
      </c>
      <c r="F83" s="123">
        <v>1.515792139590088</v>
      </c>
      <c r="G83" s="123">
        <f t="shared" si="8"/>
        <v>0.92161312799361372</v>
      </c>
    </row>
    <row r="84" spans="1:7" x14ac:dyDescent="0.25">
      <c r="A84" s="161" t="s">
        <v>212</v>
      </c>
      <c r="B84" s="162">
        <v>2057</v>
      </c>
      <c r="C84" s="197">
        <f t="shared" si="6"/>
        <v>1661.2083333333333</v>
      </c>
      <c r="D84" s="123">
        <f t="shared" si="7"/>
        <v>1.2382552860618525</v>
      </c>
      <c r="E84" s="123">
        <v>1.2218274293759903</v>
      </c>
      <c r="F84" s="123">
        <v>1.3594554400515402</v>
      </c>
      <c r="G84" s="123">
        <f t="shared" si="8"/>
        <v>0.91084654162324552</v>
      </c>
    </row>
    <row r="85" spans="1:7" x14ac:dyDescent="0.25">
      <c r="A85" s="161" t="s">
        <v>213</v>
      </c>
      <c r="B85" s="162">
        <v>813</v>
      </c>
      <c r="C85" s="197">
        <f t="shared" si="6"/>
        <v>1684.8333333333333</v>
      </c>
      <c r="D85" s="123">
        <f t="shared" si="7"/>
        <v>0.48254031061430408</v>
      </c>
      <c r="E85" s="123">
        <v>0.5438003977323238</v>
      </c>
      <c r="F85" s="123">
        <v>0.60505468384922312</v>
      </c>
      <c r="G85" s="123">
        <f t="shared" si="8"/>
        <v>0.79751520564139788</v>
      </c>
    </row>
    <row r="86" spans="1:7" x14ac:dyDescent="0.25">
      <c r="A86" s="161" t="s">
        <v>214</v>
      </c>
      <c r="B86" s="162">
        <v>717</v>
      </c>
      <c r="C86" s="197">
        <f t="shared" si="6"/>
        <v>1689.9166666666667</v>
      </c>
      <c r="D86" s="123">
        <f t="shared" si="7"/>
        <v>0.42428127619705114</v>
      </c>
      <c r="E86" s="123">
        <v>0.46966768965634614</v>
      </c>
      <c r="F86" s="123">
        <v>0.52257158447150598</v>
      </c>
      <c r="G86" s="123">
        <f t="shared" si="8"/>
        <v>0.81191034645739657</v>
      </c>
    </row>
    <row r="87" spans="1:7" x14ac:dyDescent="0.25">
      <c r="A87" s="161" t="s">
        <v>215</v>
      </c>
      <c r="B87" s="162">
        <v>792</v>
      </c>
      <c r="C87" s="197">
        <f t="shared" si="6"/>
        <v>1692.75</v>
      </c>
      <c r="D87" s="123">
        <f t="shared" si="7"/>
        <v>0.46787771377935311</v>
      </c>
      <c r="E87" s="123">
        <v>0.46986763446234181</v>
      </c>
      <c r="F87" s="123">
        <v>0.52279405128448264</v>
      </c>
      <c r="G87" s="123">
        <f t="shared" si="8"/>
        <v>0.89495607807662991</v>
      </c>
    </row>
    <row r="88" spans="1:7" x14ac:dyDescent="0.25">
      <c r="A88" s="161" t="s">
        <v>216</v>
      </c>
      <c r="B88" s="162">
        <v>750</v>
      </c>
      <c r="C88" s="197">
        <f t="shared" si="6"/>
        <v>1692.7083333333333</v>
      </c>
      <c r="D88" s="123">
        <f t="shared" si="7"/>
        <v>0.44307692307692309</v>
      </c>
      <c r="E88" s="123">
        <v>0.4849214314301295</v>
      </c>
      <c r="F88" s="123">
        <v>0.53954352481016887</v>
      </c>
      <c r="G88" s="123">
        <f t="shared" si="8"/>
        <v>0.82120700685419912</v>
      </c>
    </row>
    <row r="89" spans="1:7" x14ac:dyDescent="0.25">
      <c r="A89" s="161" t="s">
        <v>217</v>
      </c>
      <c r="B89" s="162">
        <v>1071</v>
      </c>
      <c r="C89" s="197">
        <f t="shared" si="6"/>
        <v>1694</v>
      </c>
      <c r="D89" s="123">
        <f t="shared" si="7"/>
        <v>0.63223140495867769</v>
      </c>
      <c r="E89" s="123">
        <v>0.67317561794785508</v>
      </c>
      <c r="F89" s="123">
        <v>0.74900287383190756</v>
      </c>
      <c r="G89" s="123">
        <f t="shared" si="8"/>
        <v>0.84409743546666827</v>
      </c>
    </row>
    <row r="90" spans="1:7" x14ac:dyDescent="0.25">
      <c r="A90" s="161" t="s">
        <v>218</v>
      </c>
      <c r="B90" s="162">
        <v>1931</v>
      </c>
      <c r="C90" s="197">
        <f t="shared" si="6"/>
        <v>1698.375</v>
      </c>
      <c r="D90" s="123">
        <f t="shared" si="7"/>
        <v>1.1369691616986826</v>
      </c>
      <c r="E90" s="123">
        <v>1.0305899658132018</v>
      </c>
      <c r="F90" s="123">
        <v>1.1466767743156867</v>
      </c>
      <c r="G90" s="123">
        <f t="shared" si="8"/>
        <v>0.9915341333892479</v>
      </c>
    </row>
    <row r="91" spans="1:7" x14ac:dyDescent="0.25">
      <c r="A91" s="161" t="s">
        <v>219</v>
      </c>
      <c r="B91" s="162">
        <v>2219</v>
      </c>
      <c r="C91" s="197">
        <f t="shared" si="6"/>
        <v>1696.625</v>
      </c>
      <c r="D91" s="123">
        <f t="shared" si="7"/>
        <v>1.3078906652913873</v>
      </c>
      <c r="E91" s="123">
        <v>1.2999427538118122</v>
      </c>
      <c r="F91" s="123">
        <v>1.4463697621583083</v>
      </c>
      <c r="G91" s="123">
        <f t="shared" si="8"/>
        <v>0.90425747240437393</v>
      </c>
    </row>
    <row r="92" spans="1:7" x14ac:dyDescent="0.25">
      <c r="A92" s="161" t="s">
        <v>220</v>
      </c>
      <c r="B92" s="162">
        <v>2279</v>
      </c>
      <c r="C92" s="197">
        <f t="shared" si="6"/>
        <v>1690.125</v>
      </c>
      <c r="D92" s="123">
        <f t="shared" si="7"/>
        <v>1.3484209747799718</v>
      </c>
      <c r="E92" s="123">
        <v>1.3509365858671525</v>
      </c>
      <c r="F92" s="123">
        <v>1.5031075965938241</v>
      </c>
      <c r="G92" s="123">
        <f t="shared" si="8"/>
        <v>0.89708878980827067</v>
      </c>
    </row>
    <row r="93" spans="1:7" x14ac:dyDescent="0.25">
      <c r="A93" s="161" t="s">
        <v>221</v>
      </c>
      <c r="B93" s="162">
        <v>2733</v>
      </c>
      <c r="C93" s="197">
        <f t="shared" si="6"/>
        <v>1682.5</v>
      </c>
      <c r="D93" s="123">
        <f t="shared" si="7"/>
        <v>1.624368499257058</v>
      </c>
      <c r="E93" s="123">
        <v>1.5415412114444353</v>
      </c>
      <c r="F93" s="123">
        <v>1.7151821407644037</v>
      </c>
      <c r="G93" s="123">
        <f t="shared" si="8"/>
        <v>0.94705306255878297</v>
      </c>
    </row>
    <row r="94" spans="1:7" x14ac:dyDescent="0.25">
      <c r="A94" s="161" t="s">
        <v>222</v>
      </c>
      <c r="B94" s="162">
        <v>2642</v>
      </c>
      <c r="C94" s="197">
        <f t="shared" si="6"/>
        <v>1676.125</v>
      </c>
      <c r="D94" s="123">
        <f t="shared" si="7"/>
        <v>1.5762547542695204</v>
      </c>
      <c r="E94" s="123">
        <v>1.5269983804983167</v>
      </c>
      <c r="F94" s="123">
        <v>1.6990011890455934</v>
      </c>
      <c r="G94" s="123">
        <f t="shared" si="8"/>
        <v>0.92775376758563344</v>
      </c>
    </row>
    <row r="95" spans="1:7" x14ac:dyDescent="0.25">
      <c r="A95" s="161" t="s">
        <v>223</v>
      </c>
      <c r="B95" s="162">
        <v>2359</v>
      </c>
      <c r="C95" s="197">
        <f t="shared" si="6"/>
        <v>1674.875</v>
      </c>
      <c r="D95" s="123">
        <f t="shared" si="7"/>
        <v>1.4084633181580715</v>
      </c>
      <c r="E95" s="123">
        <v>1.362336976130291</v>
      </c>
      <c r="F95" s="123">
        <v>1.515792139590088</v>
      </c>
      <c r="G95" s="123">
        <f t="shared" si="8"/>
        <v>0.92919291594885745</v>
      </c>
    </row>
    <row r="96" spans="1:7" x14ac:dyDescent="0.25">
      <c r="A96" s="161" t="s">
        <v>224</v>
      </c>
      <c r="B96" s="162">
        <v>2092</v>
      </c>
      <c r="C96" s="197">
        <f t="shared" si="6"/>
        <v>1674.375</v>
      </c>
      <c r="D96" s="123">
        <f t="shared" si="7"/>
        <v>1.2494214259051886</v>
      </c>
      <c r="E96" s="123">
        <v>1.2218274293759903</v>
      </c>
      <c r="F96" s="123">
        <v>1.3594554400515402</v>
      </c>
      <c r="G96" s="123">
        <f t="shared" si="8"/>
        <v>0.91906022742298921</v>
      </c>
    </row>
    <row r="97" spans="1:7" x14ac:dyDescent="0.25">
      <c r="A97" s="161" t="s">
        <v>225</v>
      </c>
      <c r="B97" s="162">
        <v>736</v>
      </c>
      <c r="C97" s="197">
        <f t="shared" si="6"/>
        <v>1667.625</v>
      </c>
      <c r="D97" s="123">
        <f t="shared" si="7"/>
        <v>0.44134622592009592</v>
      </c>
      <c r="E97" s="123">
        <v>0.5438003977323238</v>
      </c>
      <c r="F97" s="123">
        <v>0.60505468384922312</v>
      </c>
      <c r="G97" s="123">
        <f t="shared" si="8"/>
        <v>0.72943196326049342</v>
      </c>
    </row>
    <row r="98" spans="1:7" x14ac:dyDescent="0.25">
      <c r="A98" s="161" t="s">
        <v>226</v>
      </c>
      <c r="B98" s="162">
        <v>638</v>
      </c>
      <c r="C98" s="197">
        <f t="shared" si="6"/>
        <v>1660.2083333333333</v>
      </c>
      <c r="D98" s="123">
        <f t="shared" si="7"/>
        <v>0.38428912034132262</v>
      </c>
      <c r="E98" s="123">
        <v>0.46966768965634614</v>
      </c>
      <c r="F98" s="123">
        <v>0.52257158447150598</v>
      </c>
      <c r="G98" s="123">
        <f t="shared" si="8"/>
        <v>0.73538082008413641</v>
      </c>
    </row>
    <row r="99" spans="1:7" x14ac:dyDescent="0.25">
      <c r="A99" s="161" t="s">
        <v>227</v>
      </c>
      <c r="B99" s="162">
        <v>688</v>
      </c>
      <c r="C99" s="197">
        <f t="shared" si="6"/>
        <v>1654.0833333333333</v>
      </c>
      <c r="D99" s="123">
        <f t="shared" si="7"/>
        <v>0.41594034963978038</v>
      </c>
      <c r="E99" s="123">
        <v>0.46986763446234181</v>
      </c>
      <c r="F99" s="123">
        <v>0.52279405128448264</v>
      </c>
      <c r="G99" s="123">
        <f t="shared" si="8"/>
        <v>0.79561033377834478</v>
      </c>
    </row>
    <row r="100" spans="1:7" x14ac:dyDescent="0.25">
      <c r="A100" s="161" t="s">
        <v>228</v>
      </c>
      <c r="B100" s="162">
        <v>701</v>
      </c>
      <c r="C100" s="197">
        <f t="shared" si="6"/>
        <v>1648.6666666666667</v>
      </c>
      <c r="D100" s="123">
        <f t="shared" si="7"/>
        <v>0.42519207440355838</v>
      </c>
      <c r="E100" s="123">
        <v>0.4849214314301295</v>
      </c>
      <c r="F100" s="123">
        <v>0.53954352481016887</v>
      </c>
      <c r="G100" s="123">
        <f t="shared" si="8"/>
        <v>0.78805889581041033</v>
      </c>
    </row>
    <row r="101" spans="1:7" x14ac:dyDescent="0.25">
      <c r="A101" s="161" t="s">
        <v>229</v>
      </c>
      <c r="B101" s="162">
        <v>1090</v>
      </c>
      <c r="C101" s="197">
        <f t="shared" si="6"/>
        <v>1642.6666666666667</v>
      </c>
      <c r="D101" s="123">
        <f t="shared" si="7"/>
        <v>0.66355519480519476</v>
      </c>
      <c r="E101" s="123">
        <v>0.67317561794785508</v>
      </c>
      <c r="F101" s="123">
        <v>0.74900287383190756</v>
      </c>
      <c r="G101" s="123">
        <f t="shared" si="8"/>
        <v>0.8859180892196562</v>
      </c>
    </row>
    <row r="102" spans="1:7" x14ac:dyDescent="0.25">
      <c r="A102" s="161" t="s">
        <v>230</v>
      </c>
      <c r="B102" s="162">
        <v>1900</v>
      </c>
      <c r="C102" s="197">
        <f t="shared" si="6"/>
        <v>1634.6666666666667</v>
      </c>
      <c r="D102" s="123">
        <f t="shared" si="7"/>
        <v>1.16231647634584</v>
      </c>
      <c r="E102" s="123">
        <v>1.0305899658132018</v>
      </c>
      <c r="F102" s="123">
        <v>1.1466767743156867</v>
      </c>
      <c r="G102" s="123">
        <f t="shared" si="8"/>
        <v>1.0136391547997359</v>
      </c>
    </row>
    <row r="103" spans="1:7" x14ac:dyDescent="0.25">
      <c r="A103" s="161" t="s">
        <v>231</v>
      </c>
      <c r="B103" s="162">
        <v>2088</v>
      </c>
      <c r="C103" s="197">
        <f t="shared" si="6"/>
        <v>1634.7916666666667</v>
      </c>
      <c r="D103" s="123">
        <f t="shared" si="7"/>
        <v>1.2772269657193831</v>
      </c>
      <c r="E103" s="123">
        <v>1.2999427538118122</v>
      </c>
      <c r="F103" s="123">
        <v>1.4463697621583083</v>
      </c>
      <c r="G103" s="123">
        <f t="shared" si="8"/>
        <v>0.88305701566484207</v>
      </c>
    </row>
    <row r="104" spans="1:7" x14ac:dyDescent="0.25">
      <c r="A104" s="161" t="s">
        <v>232</v>
      </c>
      <c r="B104" s="162">
        <v>2232</v>
      </c>
      <c r="C104" s="197">
        <f t="shared" si="6"/>
        <v>1638.375</v>
      </c>
      <c r="D104" s="123">
        <f t="shared" si="7"/>
        <v>1.3623254749370566</v>
      </c>
      <c r="E104" s="123">
        <v>1.3509365858671525</v>
      </c>
      <c r="F104" s="123">
        <v>1.5031075965938241</v>
      </c>
      <c r="G104" s="123">
        <f t="shared" si="8"/>
        <v>0.90633929202686991</v>
      </c>
    </row>
    <row r="105" spans="1:7" x14ac:dyDescent="0.25">
      <c r="A105" s="161" t="s">
        <v>233</v>
      </c>
      <c r="B105" s="162">
        <v>2633</v>
      </c>
      <c r="C105" s="197">
        <f t="shared" si="6"/>
        <v>1637.125</v>
      </c>
      <c r="D105" s="123">
        <f t="shared" si="7"/>
        <v>1.6083072459341834</v>
      </c>
      <c r="E105" s="123">
        <v>1.5415412114444353</v>
      </c>
      <c r="F105" s="123">
        <v>1.7151821407644037</v>
      </c>
      <c r="G105" s="123">
        <f t="shared" si="8"/>
        <v>0.93768889478840456</v>
      </c>
    </row>
    <row r="106" spans="1:7" x14ac:dyDescent="0.25">
      <c r="A106" s="161" t="s">
        <v>234</v>
      </c>
      <c r="B106" s="162">
        <v>2612</v>
      </c>
      <c r="C106" s="197">
        <f t="shared" si="6"/>
        <v>1634.1666666666667</v>
      </c>
      <c r="D106" s="123">
        <f t="shared" si="7"/>
        <v>1.5983681795002549</v>
      </c>
      <c r="E106" s="123">
        <v>1.5269983804983167</v>
      </c>
      <c r="F106" s="123">
        <v>1.6990011890455934</v>
      </c>
      <c r="G106" s="123">
        <f t="shared" si="8"/>
        <v>0.94076931187913482</v>
      </c>
    </row>
    <row r="107" spans="1:7" x14ac:dyDescent="0.25">
      <c r="A107" s="161" t="s">
        <v>235</v>
      </c>
      <c r="B107" s="162">
        <v>2245</v>
      </c>
      <c r="C107" s="197">
        <f t="shared" si="6"/>
        <v>1632.5416666666667</v>
      </c>
      <c r="D107" s="123">
        <f t="shared" si="7"/>
        <v>1.3751563257701436</v>
      </c>
      <c r="E107" s="123">
        <v>1.362336976130291</v>
      </c>
      <c r="F107" s="123">
        <v>1.515792139590088</v>
      </c>
      <c r="G107" s="123">
        <f t="shared" si="8"/>
        <v>0.90721959156090093</v>
      </c>
    </row>
    <row r="108" spans="1:7" x14ac:dyDescent="0.25">
      <c r="A108" s="161" t="s">
        <v>236</v>
      </c>
      <c r="B108" s="162">
        <v>2014</v>
      </c>
      <c r="C108" s="197">
        <f t="shared" si="6"/>
        <v>1629.7916666666667</v>
      </c>
      <c r="D108" s="123">
        <f t="shared" si="7"/>
        <v>1.2357407644126295</v>
      </c>
      <c r="E108" s="123">
        <v>1.2218274293759903</v>
      </c>
      <c r="F108" s="123">
        <v>1.3594554400515402</v>
      </c>
      <c r="G108" s="123">
        <f t="shared" si="8"/>
        <v>0.90899688802288325</v>
      </c>
    </row>
    <row r="109" spans="1:7" x14ac:dyDescent="0.25">
      <c r="A109" s="161" t="s">
        <v>237</v>
      </c>
      <c r="B109" s="162">
        <v>817</v>
      </c>
      <c r="C109" s="197">
        <f t="shared" si="6"/>
        <v>1633.4583333333333</v>
      </c>
      <c r="D109" s="123">
        <f t="shared" si="7"/>
        <v>0.50016580363747676</v>
      </c>
      <c r="E109" s="123">
        <v>0.5438003977323238</v>
      </c>
      <c r="F109" s="123">
        <v>0.60505468384922312</v>
      </c>
      <c r="G109" s="123">
        <f t="shared" si="8"/>
        <v>0.82664561896378252</v>
      </c>
    </row>
    <row r="110" spans="1:7" x14ac:dyDescent="0.25">
      <c r="A110" s="161" t="s">
        <v>238</v>
      </c>
      <c r="B110" s="162">
        <v>643</v>
      </c>
      <c r="C110" s="197">
        <f t="shared" si="6"/>
        <v>1644.375</v>
      </c>
      <c r="D110" s="123">
        <f t="shared" si="7"/>
        <v>0.39103002660585329</v>
      </c>
      <c r="E110" s="123">
        <v>0.46966768965634614</v>
      </c>
      <c r="F110" s="123">
        <v>0.52257158447150598</v>
      </c>
      <c r="G110" s="123">
        <f t="shared" si="8"/>
        <v>0.74828030881417895</v>
      </c>
    </row>
    <row r="111" spans="1:7" x14ac:dyDescent="0.25">
      <c r="A111" s="161" t="s">
        <v>239</v>
      </c>
      <c r="B111" s="162">
        <v>653</v>
      </c>
      <c r="C111" s="197">
        <f t="shared" si="6"/>
        <v>1656.2083333333333</v>
      </c>
      <c r="D111" s="123">
        <f t="shared" si="7"/>
        <v>0.39427406978791923</v>
      </c>
      <c r="E111" s="123">
        <v>0.46986763446234181</v>
      </c>
      <c r="F111" s="123">
        <v>0.52279405128448264</v>
      </c>
      <c r="G111" s="123">
        <f t="shared" si="8"/>
        <v>0.75416709279534577</v>
      </c>
    </row>
    <row r="112" spans="1:7" x14ac:dyDescent="0.25">
      <c r="A112" s="161" t="s">
        <v>240</v>
      </c>
      <c r="B112" s="162">
        <v>665</v>
      </c>
      <c r="C112" s="197">
        <f t="shared" si="6"/>
        <v>1673.1666666666667</v>
      </c>
      <c r="D112" s="123">
        <f t="shared" si="7"/>
        <v>0.39744994521366667</v>
      </c>
      <c r="E112" s="123">
        <v>0.4849214314301295</v>
      </c>
      <c r="F112" s="123">
        <v>0.53954352481016887</v>
      </c>
      <c r="G112" s="123">
        <f t="shared" si="8"/>
        <v>0.73664111779212649</v>
      </c>
    </row>
    <row r="113" spans="1:7" x14ac:dyDescent="0.25">
      <c r="A113" s="161" t="s">
        <v>241</v>
      </c>
      <c r="B113" s="162">
        <v>1087</v>
      </c>
      <c r="C113" s="197">
        <f t="shared" si="6"/>
        <v>1688.8333333333333</v>
      </c>
      <c r="D113" s="123">
        <f t="shared" si="7"/>
        <v>0.64363959340767796</v>
      </c>
      <c r="E113" s="123">
        <v>0.67317561794785508</v>
      </c>
      <c r="F113" s="123">
        <v>0.74900287383190756</v>
      </c>
      <c r="G113" s="123">
        <f t="shared" si="8"/>
        <v>0.85932860325997174</v>
      </c>
    </row>
    <row r="114" spans="1:7" x14ac:dyDescent="0.25">
      <c r="A114" s="161" t="s">
        <v>242</v>
      </c>
      <c r="B114" s="162">
        <v>1837</v>
      </c>
      <c r="C114" s="197">
        <f t="shared" si="6"/>
        <v>1702.875</v>
      </c>
      <c r="D114" s="123">
        <f t="shared" si="7"/>
        <v>1.0787638552448067</v>
      </c>
      <c r="E114" s="123">
        <v>1.0305899658132018</v>
      </c>
      <c r="F114" s="123">
        <v>1.1466767743156867</v>
      </c>
      <c r="G114" s="123">
        <f t="shared" si="8"/>
        <v>0.94077413915407049</v>
      </c>
    </row>
    <row r="115" spans="1:7" x14ac:dyDescent="0.25">
      <c r="A115" s="161" t="s">
        <v>243</v>
      </c>
      <c r="B115" s="162">
        <v>2239</v>
      </c>
      <c r="C115" s="197">
        <f t="shared" si="6"/>
        <v>1714.875</v>
      </c>
      <c r="D115" s="123">
        <f t="shared" si="7"/>
        <v>1.3056345214665792</v>
      </c>
      <c r="E115" s="123">
        <v>1.2999427538118122</v>
      </c>
      <c r="F115" s="123">
        <v>1.4463697621583083</v>
      </c>
      <c r="G115" s="123">
        <f t="shared" si="8"/>
        <v>0.90269760584477343</v>
      </c>
    </row>
    <row r="116" spans="1:7" x14ac:dyDescent="0.25">
      <c r="A116" s="161" t="s">
        <v>244</v>
      </c>
      <c r="B116" s="162">
        <v>2343</v>
      </c>
      <c r="C116" s="197">
        <f t="shared" si="6"/>
        <v>1719.6666666666667</v>
      </c>
      <c r="D116" s="123">
        <f t="shared" si="7"/>
        <v>1.3624733475479744</v>
      </c>
      <c r="E116" s="123">
        <v>1.3509365858671525</v>
      </c>
      <c r="F116" s="123">
        <v>1.5031075965938241</v>
      </c>
      <c r="G116" s="123">
        <f t="shared" si="8"/>
        <v>0.90643766995487252</v>
      </c>
    </row>
    <row r="117" spans="1:7" x14ac:dyDescent="0.25">
      <c r="A117" s="161" t="s">
        <v>245</v>
      </c>
      <c r="B117" s="162">
        <v>2806</v>
      </c>
      <c r="E117" s="123">
        <v>1.5415412114444353</v>
      </c>
      <c r="F117" s="123">
        <v>1.7151821407644037</v>
      </c>
    </row>
    <row r="118" spans="1:7" x14ac:dyDescent="0.25">
      <c r="A118" s="161" t="s">
        <v>246</v>
      </c>
      <c r="B118" s="162">
        <v>2846</v>
      </c>
      <c r="E118" s="123">
        <v>1.5269983804983167</v>
      </c>
      <c r="F118" s="123">
        <v>1.6990011890455934</v>
      </c>
    </row>
    <row r="119" spans="1:7" x14ac:dyDescent="0.25">
      <c r="A119" s="161" t="s">
        <v>247</v>
      </c>
      <c r="B119" s="162">
        <v>2387</v>
      </c>
      <c r="E119" s="123">
        <v>1.362336976130291</v>
      </c>
      <c r="F119" s="123">
        <v>1.515792139590088</v>
      </c>
    </row>
    <row r="120" spans="1:7" x14ac:dyDescent="0.25">
      <c r="A120" s="161" t="s">
        <v>248</v>
      </c>
      <c r="B120" s="162">
        <v>2209</v>
      </c>
      <c r="E120" s="123">
        <v>1.2218274293759903</v>
      </c>
      <c r="F120" s="123">
        <v>1.3594554400515402</v>
      </c>
    </row>
    <row r="121" spans="1:7" x14ac:dyDescent="0.25">
      <c r="A121" s="161" t="s">
        <v>249</v>
      </c>
      <c r="B121" s="162">
        <v>910</v>
      </c>
      <c r="E121" s="123">
        <v>0.5438003977323238</v>
      </c>
      <c r="F121" s="123">
        <v>0.60505468384922312</v>
      </c>
    </row>
    <row r="122" spans="1:7" x14ac:dyDescent="0.25">
      <c r="A122" s="163" t="s">
        <v>250</v>
      </c>
      <c r="B122" s="164">
        <v>665</v>
      </c>
      <c r="E122" s="123">
        <v>0.46966768965634614</v>
      </c>
      <c r="F122" s="123">
        <v>0.52257158447150598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B9FB9-6BB5-418C-AD27-471ABB7A3F7B}">
  <dimension ref="A1:L132"/>
  <sheetViews>
    <sheetView zoomScale="130" zoomScaleNormal="130" workbookViewId="0">
      <pane xSplit="12" ySplit="2" topLeftCell="M63" activePane="bottomRight" state="frozen"/>
      <selection pane="topRight" activeCell="M1" sqref="M1"/>
      <selection pane="bottomLeft" activeCell="A3" sqref="A3"/>
      <selection pane="bottomRight" activeCell="H78" sqref="H78"/>
    </sheetView>
  </sheetViews>
  <sheetFormatPr defaultRowHeight="15.75" x14ac:dyDescent="0.25"/>
  <cols>
    <col min="1" max="1" width="12.42578125" customWidth="1"/>
    <col min="2" max="2" width="11.140625" bestFit="1" customWidth="1"/>
    <col min="3" max="3" width="13.140625" bestFit="1" customWidth="1"/>
    <col min="4" max="4" width="10.28515625" bestFit="1" customWidth="1"/>
    <col min="5" max="5" width="15.28515625" bestFit="1" customWidth="1"/>
    <col min="6" max="6" width="13" bestFit="1" customWidth="1"/>
    <col min="7" max="7" width="10.42578125" bestFit="1" customWidth="1"/>
    <col min="8" max="8" width="14.140625" customWidth="1"/>
    <col min="9" max="9" width="10.42578125" bestFit="1" customWidth="1"/>
    <col min="10" max="10" width="15.28515625" style="196" bestFit="1" customWidth="1"/>
    <col min="11" max="11" width="11.42578125" style="196" bestFit="1" customWidth="1"/>
    <col min="12" max="12" width="19.85546875" style="196" customWidth="1"/>
  </cols>
  <sheetData>
    <row r="1" spans="1:12" x14ac:dyDescent="0.25">
      <c r="A1" s="79"/>
      <c r="B1" s="221"/>
      <c r="C1" s="221" t="s">
        <v>448</v>
      </c>
      <c r="D1" s="221" t="s">
        <v>449</v>
      </c>
      <c r="E1" s="221" t="s">
        <v>450</v>
      </c>
      <c r="F1" s="221" t="s">
        <v>451</v>
      </c>
      <c r="G1" s="275" t="s">
        <v>452</v>
      </c>
      <c r="H1" s="275"/>
      <c r="I1" s="221" t="s">
        <v>453</v>
      </c>
      <c r="J1" s="221" t="s">
        <v>454</v>
      </c>
      <c r="K1" s="221" t="s">
        <v>455</v>
      </c>
      <c r="L1" s="229" t="s">
        <v>467</v>
      </c>
    </row>
    <row r="2" spans="1:12" x14ac:dyDescent="0.25">
      <c r="A2" s="220" t="s">
        <v>7</v>
      </c>
      <c r="B2" s="220" t="s">
        <v>437</v>
      </c>
      <c r="C2" s="78" t="s">
        <v>456</v>
      </c>
      <c r="D2" s="78" t="s">
        <v>457</v>
      </c>
      <c r="E2" s="78" t="s">
        <v>458</v>
      </c>
      <c r="F2" s="78" t="s">
        <v>459</v>
      </c>
      <c r="G2" s="78" t="s">
        <v>460</v>
      </c>
      <c r="H2" s="78" t="s">
        <v>469</v>
      </c>
      <c r="I2" s="78" t="s">
        <v>461</v>
      </c>
      <c r="J2" s="77" t="s">
        <v>458</v>
      </c>
      <c r="K2" s="77" t="s">
        <v>462</v>
      </c>
      <c r="L2" s="230" t="s">
        <v>468</v>
      </c>
    </row>
    <row r="3" spans="1:12" x14ac:dyDescent="0.25">
      <c r="A3" s="161" t="s">
        <v>403</v>
      </c>
      <c r="B3" s="162">
        <v>661</v>
      </c>
      <c r="C3" s="222">
        <f>(SUM(B3:B8)+B9*0.5)/6.5</f>
        <v>1272.7692307692307</v>
      </c>
      <c r="D3" s="227">
        <f t="shared" ref="D3:D8" si="0">B3/C3</f>
        <v>0.51934002175752447</v>
      </c>
      <c r="E3" s="227">
        <f t="shared" ref="E3:E13" si="1">(1/6)*(3*D3+2*D15+D27)</f>
        <v>0.51546757626765993</v>
      </c>
      <c r="F3" s="228">
        <f t="shared" ref="F3:F8" si="2">D3/E3</f>
        <v>1.0075124909269826</v>
      </c>
      <c r="G3" s="226" t="str">
        <f>IF(OR(F3&gt;$F$129,F3&lt;$F$131),"outlier","")</f>
        <v/>
      </c>
      <c r="H3" s="228">
        <f>IF(G3="outlier",AVERAGE(H2:H4),F3)</f>
        <v>1.0075124909269826</v>
      </c>
      <c r="I3" s="223">
        <f t="shared" ref="I3:I8" si="3">H3*E3</f>
        <v>0.51934002175752447</v>
      </c>
      <c r="J3" s="227">
        <f t="shared" ref="J3:J13" si="4">(1/6)*(3*I3+2*I15+I27)</f>
        <v>0.51546757626765993</v>
      </c>
      <c r="K3" s="222">
        <f t="shared" ref="K3:K8" si="5">B3/J3</f>
        <v>1282.3308980675274</v>
      </c>
      <c r="L3" s="197">
        <f>(SUM(K3:K8)+K9*0.5)/6.5</f>
        <v>1364.4006094965823</v>
      </c>
    </row>
    <row r="4" spans="1:12" x14ac:dyDescent="0.25">
      <c r="A4" s="161" t="s">
        <v>404</v>
      </c>
      <c r="B4" s="162">
        <v>755</v>
      </c>
      <c r="C4" s="222">
        <f>(SUM(B3:B9)+B10*0.5)/7.5</f>
        <v>1365.2666666666667</v>
      </c>
      <c r="D4" s="227">
        <f t="shared" si="0"/>
        <v>0.55300551784755114</v>
      </c>
      <c r="E4" s="227">
        <f>(1/6)*(3*D4+2*D16+D28)</f>
        <v>0.54769282769032912</v>
      </c>
      <c r="F4" s="228">
        <f t="shared" si="2"/>
        <v>1.0097001273133814</v>
      </c>
      <c r="G4" s="226" t="str">
        <f t="shared" ref="G4:G67" si="6">IF(OR(F4&gt;$F$129,F4&lt;$F$131),"outlier","")</f>
        <v/>
      </c>
      <c r="H4" s="228">
        <f>IF(G4="outlier",AVERAGE(H3:H5),F4)</f>
        <v>1.0097001273133814</v>
      </c>
      <c r="I4" s="223">
        <f t="shared" si="3"/>
        <v>0.55300551784755114</v>
      </c>
      <c r="J4" s="227">
        <f>(1/6)*(3*I4+2*I16+I28)</f>
        <v>0.54769282769032912</v>
      </c>
      <c r="K4" s="222">
        <f t="shared" si="5"/>
        <v>1378.5099271500492</v>
      </c>
      <c r="L4" s="197">
        <f>(SUM(K3:K9)+K10*0.5)/7.5</f>
        <v>1361.3651638396632</v>
      </c>
    </row>
    <row r="5" spans="1:12" x14ac:dyDescent="0.25">
      <c r="A5" s="161" t="s">
        <v>405</v>
      </c>
      <c r="B5" s="162">
        <v>893</v>
      </c>
      <c r="C5" s="222">
        <f>(SUM(B3:B10)+B11*0.5)/8.5</f>
        <v>1426.2352941176471</v>
      </c>
      <c r="D5" s="227">
        <f t="shared" si="0"/>
        <v>0.62612389672523305</v>
      </c>
      <c r="E5" s="227">
        <f t="shared" si="1"/>
        <v>0.66720563509430408</v>
      </c>
      <c r="F5" s="228">
        <f t="shared" si="2"/>
        <v>0.93842717116250907</v>
      </c>
      <c r="G5" s="226" t="str">
        <f t="shared" si="6"/>
        <v/>
      </c>
      <c r="H5" s="228">
        <f t="shared" ref="H5:H68" si="7">IF(G5="outlier",AVERAGE(H4:H6),F5)</f>
        <v>0.93842717116250907</v>
      </c>
      <c r="I5" s="223">
        <f t="shared" si="3"/>
        <v>0.62612389672523305</v>
      </c>
      <c r="J5" s="227">
        <f t="shared" si="4"/>
        <v>0.66720563509430408</v>
      </c>
      <c r="K5" s="222">
        <f t="shared" si="5"/>
        <v>1338.4179524709525</v>
      </c>
      <c r="L5" s="197">
        <f>(SUM(K3:K10)+K11*0.5)/8.5</f>
        <v>1359.821118468547</v>
      </c>
    </row>
    <row r="6" spans="1:12" x14ac:dyDescent="0.25">
      <c r="A6" s="161" t="s">
        <v>406</v>
      </c>
      <c r="B6" s="162">
        <v>1343</v>
      </c>
      <c r="C6" s="222">
        <f>(SUM(B3:B11)+B12*0.5)/9.5</f>
        <v>1459.1578947368421</v>
      </c>
      <c r="D6" s="227">
        <f t="shared" si="0"/>
        <v>0.92039388255662968</v>
      </c>
      <c r="E6" s="227">
        <f t="shared" si="1"/>
        <v>0.94893879562969607</v>
      </c>
      <c r="F6" s="228">
        <f t="shared" si="2"/>
        <v>0.9699191210175736</v>
      </c>
      <c r="G6" s="226" t="str">
        <f t="shared" si="6"/>
        <v/>
      </c>
      <c r="H6" s="228">
        <f t="shared" si="7"/>
        <v>0.9699191210175736</v>
      </c>
      <c r="I6" s="223">
        <f t="shared" si="3"/>
        <v>0.92039388255662968</v>
      </c>
      <c r="J6" s="227">
        <f t="shared" si="4"/>
        <v>0.94893879562969607</v>
      </c>
      <c r="K6" s="222">
        <f t="shared" si="5"/>
        <v>1415.2651426890109</v>
      </c>
      <c r="L6" s="197">
        <f>(SUM(K3:K11)+K12*0.5)/9.5</f>
        <v>1358.8665506069733</v>
      </c>
    </row>
    <row r="7" spans="1:12" x14ac:dyDescent="0.25">
      <c r="A7" s="161" t="s">
        <v>407</v>
      </c>
      <c r="B7" s="162">
        <v>1727</v>
      </c>
      <c r="C7" s="222">
        <f>(SUM(B3:B12)+B13*0.5)/10.5</f>
        <v>1433.5238095238096</v>
      </c>
      <c r="D7" s="227">
        <f t="shared" si="0"/>
        <v>1.2047236247674726</v>
      </c>
      <c r="E7" s="227">
        <f t="shared" si="1"/>
        <v>1.2403680919678965</v>
      </c>
      <c r="F7" s="228">
        <f t="shared" si="2"/>
        <v>0.9712629924687336</v>
      </c>
      <c r="G7" s="226" t="str">
        <f t="shared" si="6"/>
        <v/>
      </c>
      <c r="H7" s="228">
        <f t="shared" si="7"/>
        <v>0.9712629924687336</v>
      </c>
      <c r="I7" s="223">
        <f t="shared" si="3"/>
        <v>1.2047236247674726</v>
      </c>
      <c r="J7" s="227">
        <f t="shared" si="4"/>
        <v>1.2403680919678965</v>
      </c>
      <c r="K7" s="222">
        <f t="shared" si="5"/>
        <v>1392.3286250132744</v>
      </c>
      <c r="L7" s="197">
        <f>(SUM(K3:K12)+K13*0.5)/10.5</f>
        <v>1353.7129105180009</v>
      </c>
    </row>
    <row r="8" spans="1:12" x14ac:dyDescent="0.25">
      <c r="A8" s="161" t="s">
        <v>408</v>
      </c>
      <c r="B8" s="162">
        <v>1901</v>
      </c>
      <c r="C8" s="222">
        <f>(SUM(B3:B13)+B14*0.5)/11.5</f>
        <v>1368.5652173913043</v>
      </c>
      <c r="D8" s="227">
        <f t="shared" si="0"/>
        <v>1.389045970073387</v>
      </c>
      <c r="E8" s="227">
        <f t="shared" si="1"/>
        <v>1.3636425104276437</v>
      </c>
      <c r="F8" s="228">
        <f t="shared" si="2"/>
        <v>1.018629119766717</v>
      </c>
      <c r="G8" s="226" t="str">
        <f t="shared" si="6"/>
        <v/>
      </c>
      <c r="H8" s="228">
        <f t="shared" si="7"/>
        <v>1.018629119766717</v>
      </c>
      <c r="I8" s="223">
        <f t="shared" si="3"/>
        <v>1.389045970073387</v>
      </c>
      <c r="J8" s="227">
        <f t="shared" si="4"/>
        <v>1.3636425104276437</v>
      </c>
      <c r="K8" s="222">
        <f t="shared" si="5"/>
        <v>1394.0603827346499</v>
      </c>
      <c r="L8" s="197">
        <f>(SUM(K3:K13)+K14*0.5)/11.5</f>
        <v>1346.4023997435277</v>
      </c>
    </row>
    <row r="9" spans="1:12" x14ac:dyDescent="0.25">
      <c r="A9" s="161" t="s">
        <v>409</v>
      </c>
      <c r="B9" s="162">
        <v>1986</v>
      </c>
      <c r="C9" s="222">
        <f>(0.5*B3+SUM(B4:B14)+B15*0.5)/12</f>
        <v>1339.875</v>
      </c>
      <c r="D9" s="227">
        <f t="shared" ref="D9:D72" si="8">B9/C9</f>
        <v>1.482227819759306</v>
      </c>
      <c r="E9" s="227">
        <f t="shared" si="1"/>
        <v>1.4872148194690791</v>
      </c>
      <c r="F9" s="228">
        <f t="shared" ref="F9:F19" si="9">D9/E9</f>
        <v>0.996646752275133</v>
      </c>
      <c r="G9" s="226" t="str">
        <f t="shared" si="6"/>
        <v/>
      </c>
      <c r="H9" s="228">
        <f t="shared" si="7"/>
        <v>0.996646752275133</v>
      </c>
      <c r="I9" s="223">
        <f>H9*E9</f>
        <v>1.482227819759306</v>
      </c>
      <c r="J9" s="227">
        <f t="shared" si="4"/>
        <v>1.4872148194690791</v>
      </c>
      <c r="K9" s="222">
        <f t="shared" ref="K9:K72" si="10">B9/J9</f>
        <v>1335.3820672046438</v>
      </c>
      <c r="L9" s="197">
        <f>(0.5*K3+SUM(K4:K14)+K15*0.5)/12</f>
        <v>1345.8989187527652</v>
      </c>
    </row>
    <row r="10" spans="1:12" x14ac:dyDescent="0.25">
      <c r="A10" s="161" t="s">
        <v>410</v>
      </c>
      <c r="B10" s="162">
        <v>1947</v>
      </c>
      <c r="C10" s="222">
        <f t="shared" ref="C10:C73" si="11">(0.5*B4+SUM(B5:B15)+B16*0.5)/12</f>
        <v>1339.6666666666667</v>
      </c>
      <c r="D10" s="227">
        <f t="shared" si="8"/>
        <v>1.4533466036327445</v>
      </c>
      <c r="E10" s="227">
        <f t="shared" si="1"/>
        <v>1.4444826053822775</v>
      </c>
      <c r="F10" s="228">
        <f t="shared" si="9"/>
        <v>1.0061364520537934</v>
      </c>
      <c r="G10" s="226" t="str">
        <f t="shared" si="6"/>
        <v/>
      </c>
      <c r="H10" s="228">
        <f t="shared" si="7"/>
        <v>1.0061364520537934</v>
      </c>
      <c r="I10" s="223">
        <f t="shared" ref="I10:I19" si="12">H10*E10</f>
        <v>1.4533466036327445</v>
      </c>
      <c r="J10" s="227">
        <f t="shared" si="4"/>
        <v>1.4444826053822775</v>
      </c>
      <c r="K10" s="222">
        <f t="shared" si="10"/>
        <v>1347.8874669347319</v>
      </c>
      <c r="L10" s="197">
        <f t="shared" ref="L10:L73" si="13">(0.5*K4+SUM(K5:K15)+K16*0.5)/12</f>
        <v>1345.3777149108016</v>
      </c>
    </row>
    <row r="11" spans="1:12" x14ac:dyDescent="0.25">
      <c r="A11" s="161" t="s">
        <v>411</v>
      </c>
      <c r="B11" s="162">
        <v>1820</v>
      </c>
      <c r="C11" s="222">
        <f t="shared" si="11"/>
        <v>1341.5416666666667</v>
      </c>
      <c r="D11" s="227">
        <f t="shared" si="8"/>
        <v>1.3566481349194024</v>
      </c>
      <c r="E11" s="227">
        <f t="shared" si="1"/>
        <v>1.3495535938183334</v>
      </c>
      <c r="F11" s="228">
        <f t="shared" si="9"/>
        <v>1.005256953953934</v>
      </c>
      <c r="G11" s="226" t="str">
        <f t="shared" si="6"/>
        <v/>
      </c>
      <c r="H11" s="228">
        <f t="shared" si="7"/>
        <v>1.005256953953934</v>
      </c>
      <c r="I11" s="223">
        <f t="shared" si="12"/>
        <v>1.3566481349194026</v>
      </c>
      <c r="J11" s="227">
        <f t="shared" si="4"/>
        <v>1.3495535938183334</v>
      </c>
      <c r="K11" s="222">
        <f t="shared" si="10"/>
        <v>1348.5940894356172</v>
      </c>
      <c r="L11" s="197">
        <f t="shared" si="13"/>
        <v>1345.4569527520268</v>
      </c>
    </row>
    <row r="12" spans="1:12" x14ac:dyDescent="0.25">
      <c r="A12" s="161" t="s">
        <v>412</v>
      </c>
      <c r="B12" s="162">
        <v>1658</v>
      </c>
      <c r="C12" s="222">
        <f t="shared" si="11"/>
        <v>1344.375</v>
      </c>
      <c r="D12" s="227">
        <f t="shared" si="8"/>
        <v>1.2332868433286843</v>
      </c>
      <c r="E12" s="227">
        <f t="shared" si="1"/>
        <v>1.2255052705668448</v>
      </c>
      <c r="F12" s="228">
        <f t="shared" si="9"/>
        <v>1.0063496852675633</v>
      </c>
      <c r="G12" s="226" t="str">
        <f t="shared" si="6"/>
        <v/>
      </c>
      <c r="H12" s="228">
        <f t="shared" si="7"/>
        <v>1.0063496852675633</v>
      </c>
      <c r="I12" s="223">
        <f t="shared" si="12"/>
        <v>1.2332868433286843</v>
      </c>
      <c r="J12" s="227">
        <f t="shared" si="4"/>
        <v>1.2255052705668448</v>
      </c>
      <c r="K12" s="222">
        <f t="shared" si="10"/>
        <v>1352.9113581315805</v>
      </c>
      <c r="L12" s="197">
        <f t="shared" si="13"/>
        <v>1346.7039912707685</v>
      </c>
    </row>
    <row r="13" spans="1:12" x14ac:dyDescent="0.25">
      <c r="A13" s="161" t="s">
        <v>413</v>
      </c>
      <c r="B13" s="162">
        <v>722</v>
      </c>
      <c r="C13" s="222">
        <f t="shared" si="11"/>
        <v>1345.7916666666667</v>
      </c>
      <c r="D13" s="227">
        <f t="shared" si="8"/>
        <v>0.53648719774606024</v>
      </c>
      <c r="E13" s="227">
        <f t="shared" si="1"/>
        <v>0.57456843846424444</v>
      </c>
      <c r="F13" s="228">
        <f t="shared" si="9"/>
        <v>0.93372201087137507</v>
      </c>
      <c r="G13" s="226" t="str">
        <f t="shared" si="6"/>
        <v/>
      </c>
      <c r="H13" s="228">
        <f t="shared" si="7"/>
        <v>0.93372201087137507</v>
      </c>
      <c r="I13" s="223">
        <f t="shared" si="12"/>
        <v>0.53648719774606024</v>
      </c>
      <c r="J13" s="227">
        <f t="shared" si="4"/>
        <v>0.57456843846424444</v>
      </c>
      <c r="K13" s="222">
        <f t="shared" si="10"/>
        <v>1256.5953012139394</v>
      </c>
      <c r="L13" s="197">
        <f t="shared" si="13"/>
        <v>1345.9019524046269</v>
      </c>
    </row>
    <row r="14" spans="1:12" x14ac:dyDescent="0.25">
      <c r="A14" s="161" t="s">
        <v>414</v>
      </c>
      <c r="B14" s="162">
        <v>651</v>
      </c>
      <c r="C14" s="222">
        <f t="shared" si="11"/>
        <v>1346.5</v>
      </c>
      <c r="D14" s="227">
        <f t="shared" si="8"/>
        <v>0.48347567768288152</v>
      </c>
      <c r="E14" s="227">
        <f>(1/6)*(3*D14+2*D26+D38)</f>
        <v>0.50752763585845173</v>
      </c>
      <c r="F14" s="228">
        <f t="shared" si="9"/>
        <v>0.95260955960577831</v>
      </c>
      <c r="G14" s="226" t="str">
        <f t="shared" si="6"/>
        <v/>
      </c>
      <c r="H14" s="228">
        <f t="shared" si="7"/>
        <v>0.95260955960577831</v>
      </c>
      <c r="I14" s="223">
        <f t="shared" si="12"/>
        <v>0.48347567768288152</v>
      </c>
      <c r="J14" s="227">
        <f>(1/6)*(3*I14+2*I26+I38)</f>
        <v>0.50752763585845173</v>
      </c>
      <c r="K14" s="222">
        <f t="shared" si="10"/>
        <v>1282.6887720091806</v>
      </c>
      <c r="L14" s="197">
        <f t="shared" si="13"/>
        <v>1346.2347539015084</v>
      </c>
    </row>
    <row r="15" spans="1:12" x14ac:dyDescent="0.25">
      <c r="A15" s="161" t="s">
        <v>415</v>
      </c>
      <c r="B15" s="162">
        <v>690</v>
      </c>
      <c r="C15" s="222">
        <f t="shared" si="11"/>
        <v>1350.4166666666667</v>
      </c>
      <c r="D15" s="227">
        <f t="shared" si="8"/>
        <v>0.51095340944153034</v>
      </c>
      <c r="E15" s="227">
        <f>(1/8)*(2*D3+3*D15+2*D27+D39)</f>
        <v>0.5172565084724523</v>
      </c>
      <c r="F15" s="228">
        <f t="shared" si="9"/>
        <v>0.98781436496654995</v>
      </c>
      <c r="G15" s="226" t="str">
        <f t="shared" si="6"/>
        <v/>
      </c>
      <c r="H15" s="228">
        <f t="shared" si="7"/>
        <v>0.98781436496654995</v>
      </c>
      <c r="I15" s="223">
        <f t="shared" si="12"/>
        <v>0.51095340944153034</v>
      </c>
      <c r="J15" s="227">
        <f>(1/8)*(2*I3+3*I15+2*I27+I39)</f>
        <v>0.5172565084724523</v>
      </c>
      <c r="K15" s="222">
        <f t="shared" si="10"/>
        <v>1333.9609820235787</v>
      </c>
      <c r="L15" s="197">
        <f t="shared" si="13"/>
        <v>1349.2724546521433</v>
      </c>
    </row>
    <row r="16" spans="1:12" x14ac:dyDescent="0.25">
      <c r="A16" s="161" t="s">
        <v>416</v>
      </c>
      <c r="B16" s="162">
        <v>721</v>
      </c>
      <c r="C16" s="222">
        <f t="shared" si="11"/>
        <v>1358.25</v>
      </c>
      <c r="D16" s="227">
        <f t="shared" si="8"/>
        <v>0.53083011227682675</v>
      </c>
      <c r="E16" s="227">
        <f t="shared" ref="E16:E25" si="14">(1/8)*(2*D4+3*D16+2*D28+D40)</f>
        <v>0.5485513807640422</v>
      </c>
      <c r="F16" s="228">
        <f t="shared" si="9"/>
        <v>0.96769442369731595</v>
      </c>
      <c r="G16" s="226" t="str">
        <f t="shared" si="6"/>
        <v/>
      </c>
      <c r="H16" s="228">
        <f t="shared" si="7"/>
        <v>0.96769442369731595</v>
      </c>
      <c r="I16" s="223">
        <f t="shared" si="12"/>
        <v>0.53083011227682675</v>
      </c>
      <c r="J16" s="227">
        <f t="shared" ref="J16:J25" si="15">(1/8)*(2*I4+3*I16+2*I28+I40)</f>
        <v>0.5485513807640422</v>
      </c>
      <c r="K16" s="222">
        <f t="shared" si="10"/>
        <v>1314.3709509868795</v>
      </c>
      <c r="L16" s="197">
        <f t="shared" si="13"/>
        <v>1354.3205118471919</v>
      </c>
    </row>
    <row r="17" spans="1:12" x14ac:dyDescent="0.25">
      <c r="A17" s="161" t="s">
        <v>417</v>
      </c>
      <c r="B17" s="162">
        <v>972</v>
      </c>
      <c r="C17" s="222">
        <f t="shared" si="11"/>
        <v>1365</v>
      </c>
      <c r="D17" s="227">
        <f t="shared" si="8"/>
        <v>0.71208791208791211</v>
      </c>
      <c r="E17" s="227">
        <f t="shared" si="14"/>
        <v>0.69208161387962663</v>
      </c>
      <c r="F17" s="228">
        <f t="shared" si="9"/>
        <v>1.0289074262443347</v>
      </c>
      <c r="G17" s="226" t="str">
        <f t="shared" si="6"/>
        <v/>
      </c>
      <c r="H17" s="228">
        <f t="shared" si="7"/>
        <v>1.0289074262443347</v>
      </c>
      <c r="I17" s="223">
        <f t="shared" si="12"/>
        <v>0.71208791208791211</v>
      </c>
      <c r="J17" s="227">
        <f t="shared" si="15"/>
        <v>0.69208161387962663</v>
      </c>
      <c r="K17" s="222">
        <f t="shared" si="10"/>
        <v>1404.4586368235168</v>
      </c>
      <c r="L17" s="197">
        <f t="shared" si="13"/>
        <v>1358.9616529457887</v>
      </c>
    </row>
    <row r="18" spans="1:12" x14ac:dyDescent="0.25">
      <c r="A18" s="161" t="s">
        <v>418</v>
      </c>
      <c r="B18" s="162">
        <v>1332</v>
      </c>
      <c r="C18" s="222">
        <f t="shared" si="11"/>
        <v>1374.0416666666667</v>
      </c>
      <c r="D18" s="227">
        <f t="shared" si="8"/>
        <v>0.96940291718470439</v>
      </c>
      <c r="E18" s="227">
        <f t="shared" si="14"/>
        <v>0.96580990673351375</v>
      </c>
      <c r="F18" s="228">
        <f t="shared" si="9"/>
        <v>1.0037202045932025</v>
      </c>
      <c r="G18" s="226" t="str">
        <f t="shared" si="6"/>
        <v/>
      </c>
      <c r="H18" s="228">
        <f t="shared" si="7"/>
        <v>1.0037202045932025</v>
      </c>
      <c r="I18" s="223">
        <f t="shared" si="12"/>
        <v>0.96940291718470428</v>
      </c>
      <c r="J18" s="227">
        <f t="shared" si="15"/>
        <v>0.96580990673351363</v>
      </c>
      <c r="K18" s="222">
        <f t="shared" si="10"/>
        <v>1379.1533827862522</v>
      </c>
      <c r="L18" s="197">
        <f t="shared" si="13"/>
        <v>1366.6218789726754</v>
      </c>
    </row>
    <row r="19" spans="1:12" x14ac:dyDescent="0.25">
      <c r="A19" s="161" t="s">
        <v>317</v>
      </c>
      <c r="B19" s="162">
        <v>1772</v>
      </c>
      <c r="C19" s="222">
        <f t="shared" si="11"/>
        <v>1385.4583333333333</v>
      </c>
      <c r="D19" s="227">
        <f t="shared" si="8"/>
        <v>1.2789991278457791</v>
      </c>
      <c r="E19" s="227">
        <f t="shared" si="14"/>
        <v>1.2574586634934017</v>
      </c>
      <c r="F19" s="228">
        <f t="shared" si="9"/>
        <v>1.0171301570204581</v>
      </c>
      <c r="G19" s="226" t="str">
        <f t="shared" si="6"/>
        <v/>
      </c>
      <c r="H19" s="228">
        <f t="shared" si="7"/>
        <v>1.0171301570204581</v>
      </c>
      <c r="I19" s="223">
        <f t="shared" si="12"/>
        <v>1.2789991278457791</v>
      </c>
      <c r="J19" s="227">
        <f t="shared" si="15"/>
        <v>1.2574586634934017</v>
      </c>
      <c r="K19" s="222">
        <f t="shared" si="10"/>
        <v>1409.1914521286355</v>
      </c>
      <c r="L19" s="197">
        <f t="shared" si="13"/>
        <v>1381.2105177224364</v>
      </c>
    </row>
    <row r="20" spans="1:12" x14ac:dyDescent="0.25">
      <c r="A20" s="161" t="s">
        <v>319</v>
      </c>
      <c r="B20" s="162">
        <v>1873</v>
      </c>
      <c r="C20" s="222">
        <f t="shared" si="11"/>
        <v>1396.4166666666667</v>
      </c>
      <c r="D20" s="227">
        <f t="shared" si="8"/>
        <v>1.3412902070776391</v>
      </c>
      <c r="E20" s="227">
        <f t="shared" si="14"/>
        <v>1.3521661596584935</v>
      </c>
      <c r="F20" s="228">
        <f>D20/E20</f>
        <v>0.9919566448966588</v>
      </c>
      <c r="G20" s="226" t="str">
        <f t="shared" si="6"/>
        <v/>
      </c>
      <c r="H20" s="228">
        <f t="shared" si="7"/>
        <v>0.9919566448966588</v>
      </c>
      <c r="I20" s="223">
        <f>H20*E20</f>
        <v>1.3412902070776391</v>
      </c>
      <c r="J20" s="227">
        <f t="shared" si="15"/>
        <v>1.3521661596584935</v>
      </c>
      <c r="K20" s="222">
        <f t="shared" si="10"/>
        <v>1385.1847915444428</v>
      </c>
      <c r="L20" s="197">
        <f t="shared" si="13"/>
        <v>1399.0591923695504</v>
      </c>
    </row>
    <row r="21" spans="1:12" x14ac:dyDescent="0.25">
      <c r="A21" s="161" t="s">
        <v>321</v>
      </c>
      <c r="B21" s="162">
        <v>2108</v>
      </c>
      <c r="C21" s="222">
        <f t="shared" si="11"/>
        <v>1403.7083333333333</v>
      </c>
      <c r="D21" s="227">
        <f t="shared" si="8"/>
        <v>1.5017364718454096</v>
      </c>
      <c r="E21" s="227">
        <f t="shared" si="14"/>
        <v>1.4874794069766304</v>
      </c>
      <c r="F21" s="228">
        <f t="shared" ref="F21:F84" si="16">D21/E21</f>
        <v>1.0095847141156444</v>
      </c>
      <c r="G21" s="226" t="str">
        <f t="shared" si="6"/>
        <v/>
      </c>
      <c r="H21" s="228">
        <f t="shared" si="7"/>
        <v>1.0095847141156444</v>
      </c>
      <c r="I21" s="223">
        <f t="shared" ref="I21:I84" si="17">H21*E21</f>
        <v>1.5017364718454098</v>
      </c>
      <c r="J21" s="227">
        <f t="shared" si="15"/>
        <v>1.4874794069766306</v>
      </c>
      <c r="K21" s="222">
        <f t="shared" si="10"/>
        <v>1417.1624764100807</v>
      </c>
      <c r="L21" s="197">
        <f t="shared" si="13"/>
        <v>1412.6325477109867</v>
      </c>
    </row>
    <row r="22" spans="1:12" x14ac:dyDescent="0.25">
      <c r="A22" s="161" t="s">
        <v>323</v>
      </c>
      <c r="B22" s="162">
        <v>2013</v>
      </c>
      <c r="C22" s="222">
        <f t="shared" si="11"/>
        <v>1411.4583333333333</v>
      </c>
      <c r="D22" s="227">
        <f t="shared" si="8"/>
        <v>1.4261845018450185</v>
      </c>
      <c r="E22" s="227">
        <f t="shared" si="14"/>
        <v>1.4510613550798073</v>
      </c>
      <c r="F22" s="228">
        <f t="shared" si="16"/>
        <v>0.98285609829818632</v>
      </c>
      <c r="G22" s="226" t="str">
        <f t="shared" si="6"/>
        <v/>
      </c>
      <c r="H22" s="228">
        <f t="shared" si="7"/>
        <v>0.98285609829818632</v>
      </c>
      <c r="I22" s="223">
        <f t="shared" si="17"/>
        <v>1.4261845018450185</v>
      </c>
      <c r="J22" s="227">
        <f t="shared" si="15"/>
        <v>1.4510613550798073</v>
      </c>
      <c r="K22" s="222">
        <f t="shared" si="10"/>
        <v>1387.2604304104609</v>
      </c>
      <c r="L22" s="197">
        <f t="shared" si="13"/>
        <v>1427.4365439400526</v>
      </c>
    </row>
    <row r="23" spans="1:12" x14ac:dyDescent="0.25">
      <c r="A23" s="161" t="s">
        <v>325</v>
      </c>
      <c r="B23" s="162">
        <v>1916</v>
      </c>
      <c r="C23" s="222">
        <f t="shared" si="11"/>
        <v>1419.9583333333333</v>
      </c>
      <c r="D23" s="227">
        <f t="shared" si="8"/>
        <v>1.3493353678218258</v>
      </c>
      <c r="E23" s="227">
        <f t="shared" si="14"/>
        <v>1.3487178088653016</v>
      </c>
      <c r="F23" s="228">
        <f t="shared" si="16"/>
        <v>1.0004578859658151</v>
      </c>
      <c r="G23" s="226" t="str">
        <f t="shared" si="6"/>
        <v/>
      </c>
      <c r="H23" s="228">
        <f t="shared" si="7"/>
        <v>1.0004578859658151</v>
      </c>
      <c r="I23" s="223">
        <f t="shared" si="17"/>
        <v>1.3493353678218258</v>
      </c>
      <c r="J23" s="227">
        <f t="shared" si="15"/>
        <v>1.3487178088653016</v>
      </c>
      <c r="K23" s="222">
        <f t="shared" si="10"/>
        <v>1420.6085123262087</v>
      </c>
      <c r="L23" s="197">
        <f t="shared" si="13"/>
        <v>1440.1443896801554</v>
      </c>
    </row>
    <row r="24" spans="1:12" x14ac:dyDescent="0.25">
      <c r="A24" s="161" t="s">
        <v>326</v>
      </c>
      <c r="B24" s="162">
        <v>1779</v>
      </c>
      <c r="C24" s="222">
        <f t="shared" si="11"/>
        <v>1430.625</v>
      </c>
      <c r="D24" s="227">
        <f t="shared" si="8"/>
        <v>1.2435124508519004</v>
      </c>
      <c r="E24" s="227">
        <f t="shared" si="14"/>
        <v>1.2145480657350047</v>
      </c>
      <c r="F24" s="228">
        <f t="shared" si="16"/>
        <v>1.0238478706063949</v>
      </c>
      <c r="G24" s="226" t="str">
        <f t="shared" si="6"/>
        <v/>
      </c>
      <c r="H24" s="228">
        <f t="shared" si="7"/>
        <v>1.0238478706063949</v>
      </c>
      <c r="I24" s="223">
        <f t="shared" si="17"/>
        <v>1.2435124508519004</v>
      </c>
      <c r="J24" s="227">
        <f t="shared" si="15"/>
        <v>1.2145480657350047</v>
      </c>
      <c r="K24" s="222">
        <f t="shared" si="10"/>
        <v>1464.7423598862738</v>
      </c>
      <c r="L24" s="197">
        <f t="shared" si="13"/>
        <v>1450.1135457218761</v>
      </c>
    </row>
    <row r="25" spans="1:12" x14ac:dyDescent="0.25">
      <c r="A25" s="161" t="s">
        <v>327</v>
      </c>
      <c r="B25" s="162">
        <v>875</v>
      </c>
      <c r="C25" s="222">
        <f t="shared" si="11"/>
        <v>1444.5416666666667</v>
      </c>
      <c r="D25" s="227">
        <f t="shared" si="8"/>
        <v>0.60572846058438368</v>
      </c>
      <c r="E25" s="227">
        <f t="shared" si="14"/>
        <v>0.58532671048527796</v>
      </c>
      <c r="F25" s="228">
        <f t="shared" si="16"/>
        <v>1.0348553205135491</v>
      </c>
      <c r="G25" s="226" t="str">
        <f t="shared" si="6"/>
        <v/>
      </c>
      <c r="H25" s="228">
        <f t="shared" si="7"/>
        <v>1.0348553205135491</v>
      </c>
      <c r="I25" s="223">
        <f t="shared" si="17"/>
        <v>0.60572846058438368</v>
      </c>
      <c r="J25" s="227">
        <f t="shared" si="15"/>
        <v>0.58532671048527796</v>
      </c>
      <c r="K25" s="222">
        <f t="shared" si="10"/>
        <v>1494.8916294535099</v>
      </c>
      <c r="L25" s="197">
        <f t="shared" si="13"/>
        <v>1460.9888454581478</v>
      </c>
    </row>
    <row r="26" spans="1:12" x14ac:dyDescent="0.25">
      <c r="A26" s="161" t="s">
        <v>328</v>
      </c>
      <c r="B26" s="162">
        <v>761</v>
      </c>
      <c r="C26" s="222">
        <f t="shared" si="11"/>
        <v>1458.25</v>
      </c>
      <c r="D26" s="227">
        <f t="shared" si="8"/>
        <v>0.52185839190810901</v>
      </c>
      <c r="E26" s="227">
        <f>(1/8)*(2*D14+3*D26+2*D38+D50)</f>
        <v>0.51671668956904571</v>
      </c>
      <c r="F26" s="228">
        <f t="shared" si="16"/>
        <v>1.0099507185327257</v>
      </c>
      <c r="G26" s="226" t="str">
        <f t="shared" si="6"/>
        <v/>
      </c>
      <c r="H26" s="228">
        <f t="shared" si="7"/>
        <v>1.0099507185327257</v>
      </c>
      <c r="I26" s="223">
        <f t="shared" si="17"/>
        <v>0.52185839190810901</v>
      </c>
      <c r="J26" s="227">
        <f>(1/8)*(2*I14+3*I26+2*I38+I50)</f>
        <v>0.51671668956904571</v>
      </c>
      <c r="K26" s="222">
        <f t="shared" si="10"/>
        <v>1472.7606353003471</v>
      </c>
      <c r="L26" s="197">
        <f t="shared" si="13"/>
        <v>1470.9129722587311</v>
      </c>
    </row>
    <row r="27" spans="1:12" x14ac:dyDescent="0.25">
      <c r="A27" s="161" t="s">
        <v>329</v>
      </c>
      <c r="B27" s="162">
        <v>755</v>
      </c>
      <c r="C27" s="222">
        <f t="shared" si="11"/>
        <v>1472.0833333333333</v>
      </c>
      <c r="D27" s="227">
        <f t="shared" si="8"/>
        <v>0.5128785734503255</v>
      </c>
      <c r="E27" s="227">
        <f>(1/9)*(D3+2*D15+3*D27+2*D39+D51)</f>
        <v>0.51372788172932626</v>
      </c>
      <c r="F27" s="228">
        <f t="shared" si="16"/>
        <v>0.99834677402335692</v>
      </c>
      <c r="G27" s="226" t="str">
        <f t="shared" si="6"/>
        <v/>
      </c>
      <c r="H27" s="228">
        <f t="shared" si="7"/>
        <v>0.99834677402335692</v>
      </c>
      <c r="I27" s="223">
        <f t="shared" si="17"/>
        <v>0.5128785734503255</v>
      </c>
      <c r="J27" s="227">
        <f>(1/9)*(I3+2*I15+3*I27+2*I39+I51)</f>
        <v>0.51372788172932626</v>
      </c>
      <c r="K27" s="222">
        <f t="shared" si="10"/>
        <v>1469.6496469268832</v>
      </c>
      <c r="L27" s="197">
        <f t="shared" si="13"/>
        <v>1480.9315203028589</v>
      </c>
    </row>
    <row r="28" spans="1:12" x14ac:dyDescent="0.25">
      <c r="A28" s="161" t="s">
        <v>330</v>
      </c>
      <c r="B28" s="162">
        <v>842</v>
      </c>
      <c r="C28" s="222">
        <f t="shared" si="11"/>
        <v>1489</v>
      </c>
      <c r="D28" s="227">
        <f t="shared" si="8"/>
        <v>0.56548018804566824</v>
      </c>
      <c r="E28" s="227">
        <f t="shared" ref="E28:E91" si="18">(1/9)*(D4+2*D16+3*D28+2*D40+D52)</f>
        <v>0.54889958828977958</v>
      </c>
      <c r="F28" s="228">
        <f t="shared" si="16"/>
        <v>1.0302069815857382</v>
      </c>
      <c r="G28" s="226" t="str">
        <f t="shared" si="6"/>
        <v/>
      </c>
      <c r="H28" s="228">
        <f t="shared" si="7"/>
        <v>1.0302069815857382</v>
      </c>
      <c r="I28" s="223">
        <f t="shared" si="17"/>
        <v>0.56548018804566824</v>
      </c>
      <c r="J28" s="227">
        <f t="shared" ref="J28:J91" si="19">(1/9)*(I4+2*I16+3*I28+2*I40+I52)</f>
        <v>0.54889958828977958</v>
      </c>
      <c r="K28" s="222">
        <f t="shared" si="10"/>
        <v>1533.9781955811641</v>
      </c>
      <c r="L28" s="197">
        <f t="shared" si="13"/>
        <v>1491.6075796884834</v>
      </c>
    </row>
    <row r="29" spans="1:12" x14ac:dyDescent="0.25">
      <c r="A29" s="161" t="s">
        <v>331</v>
      </c>
      <c r="B29" s="162">
        <v>1055</v>
      </c>
      <c r="C29" s="222">
        <f t="shared" si="11"/>
        <v>1505.6666666666667</v>
      </c>
      <c r="D29" s="227">
        <f t="shared" si="8"/>
        <v>0.70068629621430145</v>
      </c>
      <c r="E29" s="227">
        <f t="shared" si="18"/>
        <v>0.70812987940056715</v>
      </c>
      <c r="F29" s="228">
        <f t="shared" si="16"/>
        <v>0.9894883927330298</v>
      </c>
      <c r="G29" s="226" t="str">
        <f t="shared" si="6"/>
        <v/>
      </c>
      <c r="H29" s="228">
        <f t="shared" si="7"/>
        <v>0.9894883927330298</v>
      </c>
      <c r="I29" s="223">
        <f t="shared" si="17"/>
        <v>0.70068629621430145</v>
      </c>
      <c r="J29" s="227">
        <f t="shared" si="19"/>
        <v>0.70812987940056715</v>
      </c>
      <c r="K29" s="222">
        <f t="shared" si="10"/>
        <v>1489.8396899916988</v>
      </c>
      <c r="L29" s="197">
        <f t="shared" si="13"/>
        <v>1502.743266834322</v>
      </c>
    </row>
    <row r="30" spans="1:12" x14ac:dyDescent="0.25">
      <c r="A30" s="161" t="s">
        <v>332</v>
      </c>
      <c r="B30" s="162">
        <v>1505</v>
      </c>
      <c r="C30" s="222">
        <f t="shared" si="11"/>
        <v>1514.625</v>
      </c>
      <c r="D30" s="227">
        <f t="shared" si="8"/>
        <v>0.99364529173887928</v>
      </c>
      <c r="E30" s="227">
        <f t="shared" si="18"/>
        <v>0.98171461961986317</v>
      </c>
      <c r="F30" s="228">
        <f t="shared" si="16"/>
        <v>1.012152892378883</v>
      </c>
      <c r="G30" s="226" t="str">
        <f t="shared" si="6"/>
        <v/>
      </c>
      <c r="H30" s="228">
        <f t="shared" si="7"/>
        <v>1.012152892378883</v>
      </c>
      <c r="I30" s="223">
        <f t="shared" si="17"/>
        <v>0.99364529173887939</v>
      </c>
      <c r="J30" s="227">
        <f t="shared" si="19"/>
        <v>0.98171461961986317</v>
      </c>
      <c r="K30" s="222">
        <f t="shared" si="10"/>
        <v>1533.0320746193654</v>
      </c>
      <c r="L30" s="197">
        <f t="shared" si="13"/>
        <v>1510.4076932952485</v>
      </c>
    </row>
    <row r="31" spans="1:12" x14ac:dyDescent="0.25">
      <c r="A31" s="161" t="s">
        <v>333</v>
      </c>
      <c r="B31" s="162">
        <v>1933</v>
      </c>
      <c r="C31" s="222">
        <f t="shared" si="11"/>
        <v>1522</v>
      </c>
      <c r="D31" s="227">
        <f t="shared" si="8"/>
        <v>1.2700394218134035</v>
      </c>
      <c r="E31" s="227">
        <f t="shared" si="18"/>
        <v>1.2747969153502892</v>
      </c>
      <c r="F31" s="228">
        <f t="shared" si="16"/>
        <v>0.99626803808544007</v>
      </c>
      <c r="G31" s="226" t="str">
        <f t="shared" si="6"/>
        <v/>
      </c>
      <c r="H31" s="228">
        <f t="shared" si="7"/>
        <v>0.99626803808544007</v>
      </c>
      <c r="I31" s="223">
        <f t="shared" si="17"/>
        <v>1.2700394218134035</v>
      </c>
      <c r="J31" s="227">
        <f t="shared" si="19"/>
        <v>1.2747969153502892</v>
      </c>
      <c r="K31" s="222">
        <f t="shared" si="10"/>
        <v>1516.3199539660397</v>
      </c>
      <c r="L31" s="197">
        <f t="shared" si="13"/>
        <v>1521.2682110513515</v>
      </c>
    </row>
    <row r="32" spans="1:12" x14ac:dyDescent="0.25">
      <c r="A32" s="161" t="s">
        <v>334</v>
      </c>
      <c r="B32" s="162">
        <v>2041</v>
      </c>
      <c r="C32" s="222">
        <f t="shared" si="11"/>
        <v>1532.125</v>
      </c>
      <c r="D32" s="227">
        <f t="shared" si="8"/>
        <v>1.3321367381904219</v>
      </c>
      <c r="E32" s="227">
        <f t="shared" si="18"/>
        <v>1.3460971101814345</v>
      </c>
      <c r="F32" s="228">
        <f t="shared" si="16"/>
        <v>0.98962900084591154</v>
      </c>
      <c r="G32" s="226" t="str">
        <f t="shared" si="6"/>
        <v/>
      </c>
      <c r="H32" s="228">
        <f t="shared" si="7"/>
        <v>0.98962900084591154</v>
      </c>
      <c r="I32" s="223">
        <f t="shared" si="17"/>
        <v>1.3321367381904219</v>
      </c>
      <c r="J32" s="227">
        <f t="shared" si="19"/>
        <v>1.3460971101814345</v>
      </c>
      <c r="K32" s="222">
        <f t="shared" si="10"/>
        <v>1516.2353329210421</v>
      </c>
      <c r="L32" s="197">
        <f t="shared" si="13"/>
        <v>1539.5238748771633</v>
      </c>
    </row>
    <row r="33" spans="1:12" x14ac:dyDescent="0.25">
      <c r="A33" s="161" t="s">
        <v>335</v>
      </c>
      <c r="B33" s="162">
        <v>2272</v>
      </c>
      <c r="C33" s="222">
        <f t="shared" si="11"/>
        <v>1542.2916666666667</v>
      </c>
      <c r="D33" s="227">
        <f t="shared" si="8"/>
        <v>1.4731325138457381</v>
      </c>
      <c r="E33" s="227">
        <f t="shared" si="18"/>
        <v>1.4883164329208913</v>
      </c>
      <c r="F33" s="228">
        <f t="shared" si="16"/>
        <v>0.98979792284806389</v>
      </c>
      <c r="G33" s="226" t="str">
        <f t="shared" si="6"/>
        <v/>
      </c>
      <c r="H33" s="228">
        <f t="shared" si="7"/>
        <v>0.98979792284806389</v>
      </c>
      <c r="I33" s="223">
        <f t="shared" si="17"/>
        <v>1.4731325138457381</v>
      </c>
      <c r="J33" s="227">
        <f t="shared" si="19"/>
        <v>1.4883164329208916</v>
      </c>
      <c r="K33" s="222">
        <f t="shared" si="10"/>
        <v>1526.5570880925452</v>
      </c>
      <c r="L33" s="197">
        <f t="shared" si="13"/>
        <v>1560.5385345521656</v>
      </c>
    </row>
    <row r="34" spans="1:12" x14ac:dyDescent="0.25">
      <c r="A34" s="161" t="s">
        <v>336</v>
      </c>
      <c r="B34" s="162">
        <v>2255</v>
      </c>
      <c r="C34" s="222">
        <f t="shared" si="11"/>
        <v>1550.375</v>
      </c>
      <c r="D34" s="227">
        <f t="shared" si="8"/>
        <v>1.4544868177053938</v>
      </c>
      <c r="E34" s="227">
        <f t="shared" si="18"/>
        <v>1.469925605041136</v>
      </c>
      <c r="F34" s="228">
        <f t="shared" si="16"/>
        <v>0.98949689203127378</v>
      </c>
      <c r="G34" s="226" t="str">
        <f t="shared" si="6"/>
        <v/>
      </c>
      <c r="H34" s="228">
        <f t="shared" si="7"/>
        <v>0.98949689203127378</v>
      </c>
      <c r="I34" s="223">
        <f t="shared" si="17"/>
        <v>1.4544868177053938</v>
      </c>
      <c r="J34" s="227">
        <f t="shared" si="19"/>
        <v>1.469925605041136</v>
      </c>
      <c r="K34" s="222">
        <f t="shared" si="10"/>
        <v>1534.0912439829863</v>
      </c>
      <c r="L34" s="197">
        <f t="shared" si="13"/>
        <v>1578.7132084148052</v>
      </c>
    </row>
    <row r="35" spans="1:12" x14ac:dyDescent="0.25">
      <c r="A35" s="161" t="s">
        <v>337</v>
      </c>
      <c r="B35" s="162">
        <v>2074</v>
      </c>
      <c r="C35" s="222">
        <f t="shared" si="11"/>
        <v>1560.9166666666667</v>
      </c>
      <c r="D35" s="227">
        <f t="shared" si="8"/>
        <v>1.3287064225081415</v>
      </c>
      <c r="E35" s="227">
        <f t="shared" si="18"/>
        <v>1.3458494387190749</v>
      </c>
      <c r="F35" s="228">
        <f t="shared" si="16"/>
        <v>0.98726230756744271</v>
      </c>
      <c r="G35" s="226" t="str">
        <f t="shared" si="6"/>
        <v/>
      </c>
      <c r="H35" s="228">
        <f t="shared" si="7"/>
        <v>0.98726230756744271</v>
      </c>
      <c r="I35" s="223">
        <f t="shared" si="17"/>
        <v>1.3287064225081415</v>
      </c>
      <c r="J35" s="227">
        <f t="shared" si="19"/>
        <v>1.3458494387190749</v>
      </c>
      <c r="K35" s="222">
        <f t="shared" si="10"/>
        <v>1541.0341902538141</v>
      </c>
      <c r="L35" s="197">
        <f t="shared" si="13"/>
        <v>1595.9659075028874</v>
      </c>
    </row>
    <row r="36" spans="1:12" x14ac:dyDescent="0.25">
      <c r="A36" s="161" t="s">
        <v>338</v>
      </c>
      <c r="B36" s="162">
        <v>1836</v>
      </c>
      <c r="C36" s="222">
        <f t="shared" si="11"/>
        <v>1574.4166666666667</v>
      </c>
      <c r="D36" s="227">
        <f t="shared" si="8"/>
        <v>1.1661461917112157</v>
      </c>
      <c r="E36" s="227">
        <f t="shared" si="18"/>
        <v>1.2013639666000586</v>
      </c>
      <c r="F36" s="228">
        <f t="shared" si="16"/>
        <v>0.97068517462820891</v>
      </c>
      <c r="G36" s="226" t="str">
        <f t="shared" si="6"/>
        <v/>
      </c>
      <c r="H36" s="228">
        <f t="shared" si="7"/>
        <v>0.97068517462820891</v>
      </c>
      <c r="I36" s="223">
        <f t="shared" si="17"/>
        <v>1.1661461917112157</v>
      </c>
      <c r="J36" s="227">
        <f t="shared" si="19"/>
        <v>1.2013639666000586</v>
      </c>
      <c r="K36" s="222">
        <f t="shared" si="10"/>
        <v>1528.2629170208961</v>
      </c>
      <c r="L36" s="197">
        <f t="shared" si="13"/>
        <v>1610.8886815414598</v>
      </c>
    </row>
    <row r="37" spans="1:12" x14ac:dyDescent="0.25">
      <c r="A37" s="161" t="s">
        <v>339</v>
      </c>
      <c r="B37" s="162">
        <v>995</v>
      </c>
      <c r="C37" s="222">
        <f t="shared" si="11"/>
        <v>1588.2083333333333</v>
      </c>
      <c r="D37" s="227">
        <f t="shared" si="8"/>
        <v>0.62649211637851876</v>
      </c>
      <c r="E37" s="227">
        <f t="shared" si="18"/>
        <v>0.58805329884747193</v>
      </c>
      <c r="F37" s="228">
        <f t="shared" si="16"/>
        <v>1.0653662135836721</v>
      </c>
      <c r="G37" s="226" t="str">
        <f t="shared" si="6"/>
        <v/>
      </c>
      <c r="H37" s="228">
        <f t="shared" si="7"/>
        <v>1.0653662135836721</v>
      </c>
      <c r="I37" s="223">
        <f t="shared" si="17"/>
        <v>0.62649211637851876</v>
      </c>
      <c r="J37" s="227">
        <f t="shared" si="19"/>
        <v>0.58805329884747193</v>
      </c>
      <c r="K37" s="222">
        <f t="shared" si="10"/>
        <v>1692.023498465368</v>
      </c>
      <c r="L37" s="197">
        <f t="shared" si="13"/>
        <v>1620.6431293125763</v>
      </c>
    </row>
    <row r="38" spans="1:12" x14ac:dyDescent="0.25">
      <c r="A38" s="161" t="s">
        <v>340</v>
      </c>
      <c r="B38" s="162">
        <v>884</v>
      </c>
      <c r="C38" s="222">
        <f t="shared" si="11"/>
        <v>1604.2916666666667</v>
      </c>
      <c r="D38" s="227">
        <f t="shared" si="8"/>
        <v>0.55102199828584786</v>
      </c>
      <c r="E38" s="227">
        <f t="shared" si="18"/>
        <v>0.51582343887463822</v>
      </c>
      <c r="F38" s="228">
        <f t="shared" si="16"/>
        <v>1.0682376114741929</v>
      </c>
      <c r="G38" s="226" t="str">
        <f t="shared" si="6"/>
        <v/>
      </c>
      <c r="H38" s="228">
        <f t="shared" si="7"/>
        <v>1.0682376114741929</v>
      </c>
      <c r="I38" s="223">
        <f t="shared" si="17"/>
        <v>0.55102199828584786</v>
      </c>
      <c r="J38" s="227">
        <f t="shared" si="19"/>
        <v>0.51582343887463822</v>
      </c>
      <c r="K38" s="222">
        <f t="shared" si="10"/>
        <v>1713.764698107952</v>
      </c>
      <c r="L38" s="197">
        <f t="shared" si="13"/>
        <v>1631.8499888144925</v>
      </c>
    </row>
    <row r="39" spans="1:12" x14ac:dyDescent="0.25">
      <c r="A39" s="161" t="s">
        <v>341</v>
      </c>
      <c r="B39" s="162">
        <v>876</v>
      </c>
      <c r="C39" s="222">
        <f t="shared" si="11"/>
        <v>1619.9583333333333</v>
      </c>
      <c r="D39" s="227">
        <f t="shared" si="8"/>
        <v>0.54075464903932713</v>
      </c>
      <c r="E39" s="227">
        <f t="shared" si="18"/>
        <v>0.50548257703725086</v>
      </c>
      <c r="F39" s="228">
        <f t="shared" si="16"/>
        <v>1.0697790064472923</v>
      </c>
      <c r="G39" s="226" t="str">
        <f t="shared" si="6"/>
        <v/>
      </c>
      <c r="H39" s="228">
        <f t="shared" si="7"/>
        <v>1.0697790064472923</v>
      </c>
      <c r="I39" s="223">
        <f t="shared" si="17"/>
        <v>0.54075464903932713</v>
      </c>
      <c r="J39" s="227">
        <f t="shared" si="19"/>
        <v>0.50548257703725086</v>
      </c>
      <c r="K39" s="222">
        <f t="shared" si="10"/>
        <v>1732.9974163193449</v>
      </c>
      <c r="L39" s="197">
        <f t="shared" si="13"/>
        <v>1642.7428231346319</v>
      </c>
    </row>
    <row r="40" spans="1:12" x14ac:dyDescent="0.25">
      <c r="A40" s="161" t="s">
        <v>342</v>
      </c>
      <c r="B40" s="162">
        <v>915</v>
      </c>
      <c r="C40" s="222">
        <f t="shared" si="11"/>
        <v>1637</v>
      </c>
      <c r="D40" s="227">
        <f t="shared" si="8"/>
        <v>0.55894929749541844</v>
      </c>
      <c r="E40" s="227">
        <f t="shared" si="18"/>
        <v>0.53608383237599055</v>
      </c>
      <c r="F40" s="228">
        <f t="shared" si="16"/>
        <v>1.0426527787978332</v>
      </c>
      <c r="G40" s="226" t="str">
        <f t="shared" si="6"/>
        <v/>
      </c>
      <c r="H40" s="228">
        <f t="shared" si="7"/>
        <v>1.0426527787978332</v>
      </c>
      <c r="I40" s="223">
        <f t="shared" si="17"/>
        <v>0.55894929749541844</v>
      </c>
      <c r="J40" s="227">
        <f t="shared" si="19"/>
        <v>0.53608383237599055</v>
      </c>
      <c r="K40" s="222">
        <f t="shared" si="10"/>
        <v>1706.8225988920533</v>
      </c>
      <c r="L40" s="197">
        <f t="shared" si="13"/>
        <v>1652.5231167733018</v>
      </c>
    </row>
    <row r="41" spans="1:12" x14ac:dyDescent="0.25">
      <c r="A41" s="161" t="s">
        <v>343</v>
      </c>
      <c r="B41" s="162">
        <v>1235</v>
      </c>
      <c r="C41" s="222">
        <f t="shared" si="11"/>
        <v>1653.7916666666667</v>
      </c>
      <c r="D41" s="227">
        <f t="shared" si="8"/>
        <v>0.74676878889420772</v>
      </c>
      <c r="E41" s="227">
        <f t="shared" si="18"/>
        <v>0.71343567165384036</v>
      </c>
      <c r="F41" s="228">
        <f t="shared" si="16"/>
        <v>1.0467219660647142</v>
      </c>
      <c r="G41" s="226" t="str">
        <f t="shared" si="6"/>
        <v/>
      </c>
      <c r="H41" s="228">
        <f t="shared" si="7"/>
        <v>1.0467219660647142</v>
      </c>
      <c r="I41" s="223">
        <f t="shared" si="17"/>
        <v>0.74676878889420772</v>
      </c>
      <c r="J41" s="227">
        <f t="shared" si="19"/>
        <v>0.71343567165384036</v>
      </c>
      <c r="K41" s="222">
        <f t="shared" si="10"/>
        <v>1731.060064794774</v>
      </c>
      <c r="L41" s="197">
        <f t="shared" si="13"/>
        <v>1662.9655651823859</v>
      </c>
    </row>
    <row r="42" spans="1:12" x14ac:dyDescent="0.25">
      <c r="A42" s="161" t="s">
        <v>344</v>
      </c>
      <c r="B42" s="162">
        <v>1649</v>
      </c>
      <c r="C42" s="222">
        <f t="shared" si="11"/>
        <v>1665.3333333333333</v>
      </c>
      <c r="D42" s="227">
        <f t="shared" si="8"/>
        <v>0.99019215372297842</v>
      </c>
      <c r="E42" s="227">
        <f t="shared" si="18"/>
        <v>0.99941921153065405</v>
      </c>
      <c r="F42" s="228">
        <f t="shared" si="16"/>
        <v>0.99076758010930766</v>
      </c>
      <c r="G42" s="226" t="str">
        <f t="shared" si="6"/>
        <v/>
      </c>
      <c r="H42" s="228">
        <f t="shared" si="7"/>
        <v>0.99076758010930766</v>
      </c>
      <c r="I42" s="223">
        <f t="shared" si="17"/>
        <v>0.99019215372297842</v>
      </c>
      <c r="J42" s="227">
        <f t="shared" si="19"/>
        <v>0.99941921153065405</v>
      </c>
      <c r="K42" s="222">
        <f t="shared" si="10"/>
        <v>1649.9582767420336</v>
      </c>
      <c r="L42" s="197">
        <f t="shared" si="13"/>
        <v>1671.9528096752747</v>
      </c>
    </row>
    <row r="43" spans="1:12" x14ac:dyDescent="0.25">
      <c r="A43" s="161" t="s">
        <v>345</v>
      </c>
      <c r="B43" s="162">
        <v>2120</v>
      </c>
      <c r="C43" s="222">
        <f t="shared" si="11"/>
        <v>1665.1666666666667</v>
      </c>
      <c r="D43" s="227">
        <f t="shared" si="8"/>
        <v>1.2731458312481232</v>
      </c>
      <c r="E43" s="227">
        <f t="shared" si="18"/>
        <v>1.2978263564297605</v>
      </c>
      <c r="F43" s="228">
        <f t="shared" si="16"/>
        <v>0.98098318387559036</v>
      </c>
      <c r="G43" s="226" t="str">
        <f t="shared" si="6"/>
        <v/>
      </c>
      <c r="H43" s="228">
        <f t="shared" si="7"/>
        <v>0.98098318387559036</v>
      </c>
      <c r="I43" s="223">
        <f t="shared" si="17"/>
        <v>1.2731458312481232</v>
      </c>
      <c r="J43" s="227">
        <f t="shared" si="19"/>
        <v>1.2978263564297605</v>
      </c>
      <c r="K43" s="222">
        <f t="shared" si="10"/>
        <v>1633.5004983501706</v>
      </c>
      <c r="L43" s="197">
        <f t="shared" si="13"/>
        <v>1668.7225510909041</v>
      </c>
    </row>
    <row r="44" spans="1:12" x14ac:dyDescent="0.25">
      <c r="A44" s="161" t="s">
        <v>346</v>
      </c>
      <c r="B44" s="162">
        <v>2240</v>
      </c>
      <c r="C44" s="222">
        <f t="shared" si="11"/>
        <v>1657.9166666666667</v>
      </c>
      <c r="D44" s="227">
        <f t="shared" si="8"/>
        <v>1.3510932395074138</v>
      </c>
      <c r="E44" s="227">
        <f t="shared" si="18"/>
        <v>1.3429100271439702</v>
      </c>
      <c r="F44" s="228">
        <f t="shared" si="16"/>
        <v>1.0060936415679664</v>
      </c>
      <c r="G44" s="226" t="str">
        <f t="shared" si="6"/>
        <v/>
      </c>
      <c r="H44" s="228">
        <f t="shared" si="7"/>
        <v>1.0060936415679664</v>
      </c>
      <c r="I44" s="223">
        <f t="shared" si="17"/>
        <v>1.3510932395074136</v>
      </c>
      <c r="J44" s="227">
        <f t="shared" si="19"/>
        <v>1.3429100271439702</v>
      </c>
      <c r="K44" s="222">
        <f t="shared" si="10"/>
        <v>1668.0194165828914</v>
      </c>
      <c r="L44" s="197">
        <f t="shared" si="13"/>
        <v>1657.8058489712284</v>
      </c>
    </row>
    <row r="45" spans="1:12" x14ac:dyDescent="0.25">
      <c r="A45" s="161" t="s">
        <v>347</v>
      </c>
      <c r="B45" s="162">
        <v>2449</v>
      </c>
      <c r="C45" s="222">
        <f t="shared" si="11"/>
        <v>1650.375</v>
      </c>
      <c r="D45" s="227">
        <f t="shared" si="8"/>
        <v>1.4839051730667272</v>
      </c>
      <c r="E45" s="227">
        <f t="shared" si="18"/>
        <v>1.4967598466936629</v>
      </c>
      <c r="F45" s="228">
        <f t="shared" si="16"/>
        <v>0.99141166590262852</v>
      </c>
      <c r="G45" s="226" t="str">
        <f t="shared" si="6"/>
        <v/>
      </c>
      <c r="H45" s="228">
        <f t="shared" si="7"/>
        <v>0.99141166590262852</v>
      </c>
      <c r="I45" s="223">
        <f t="shared" si="17"/>
        <v>1.4839051730667272</v>
      </c>
      <c r="J45" s="227">
        <f t="shared" si="19"/>
        <v>1.4967598466936629</v>
      </c>
      <c r="K45" s="222">
        <f t="shared" si="10"/>
        <v>1636.2010281140506</v>
      </c>
      <c r="L45" s="197">
        <f t="shared" si="13"/>
        <v>1646.786140889988</v>
      </c>
    </row>
    <row r="46" spans="1:12" x14ac:dyDescent="0.25">
      <c r="A46" s="161" t="s">
        <v>348</v>
      </c>
      <c r="B46" s="162">
        <v>2487</v>
      </c>
      <c r="C46" s="222">
        <f t="shared" si="11"/>
        <v>1642.375</v>
      </c>
      <c r="D46" s="227">
        <f t="shared" si="8"/>
        <v>1.5142704924271253</v>
      </c>
      <c r="E46" s="227">
        <f t="shared" si="18"/>
        <v>1.4989383111347168</v>
      </c>
      <c r="F46" s="228">
        <f t="shared" si="16"/>
        <v>1.0102286939886151</v>
      </c>
      <c r="G46" s="226" t="str">
        <f t="shared" si="6"/>
        <v/>
      </c>
      <c r="H46" s="228">
        <f t="shared" si="7"/>
        <v>1.0102286939886151</v>
      </c>
      <c r="I46" s="223">
        <f t="shared" si="17"/>
        <v>1.5142704924271253</v>
      </c>
      <c r="J46" s="227">
        <f t="shared" si="19"/>
        <v>1.4989383111347168</v>
      </c>
      <c r="K46" s="222">
        <f t="shared" si="10"/>
        <v>1659.1743512895519</v>
      </c>
      <c r="L46" s="197">
        <f t="shared" si="13"/>
        <v>1636.8667805214361</v>
      </c>
    </row>
    <row r="47" spans="1:12" x14ac:dyDescent="0.25">
      <c r="A47" s="161" t="s">
        <v>318</v>
      </c>
      <c r="B47" s="162">
        <v>2245</v>
      </c>
      <c r="C47" s="222">
        <f t="shared" si="11"/>
        <v>1637.4583333333333</v>
      </c>
      <c r="D47" s="227">
        <f t="shared" si="8"/>
        <v>1.3710272526018474</v>
      </c>
      <c r="E47" s="227">
        <f t="shared" si="18"/>
        <v>1.3470782560068424</v>
      </c>
      <c r="F47" s="228">
        <f t="shared" si="16"/>
        <v>1.0177784746270029</v>
      </c>
      <c r="G47" s="226" t="str">
        <f t="shared" si="6"/>
        <v/>
      </c>
      <c r="H47" s="228">
        <f t="shared" si="7"/>
        <v>1.0177784746270029</v>
      </c>
      <c r="I47" s="223">
        <f t="shared" si="17"/>
        <v>1.3710272526018474</v>
      </c>
      <c r="J47" s="227">
        <f t="shared" si="19"/>
        <v>1.3470782560068424</v>
      </c>
      <c r="K47" s="222">
        <f t="shared" si="10"/>
        <v>1666.5698447652744</v>
      </c>
      <c r="L47" s="197">
        <f t="shared" si="13"/>
        <v>1633.763296209496</v>
      </c>
    </row>
    <row r="48" spans="1:12" x14ac:dyDescent="0.25">
      <c r="A48" s="161" t="s">
        <v>320</v>
      </c>
      <c r="B48" s="162">
        <v>1942</v>
      </c>
      <c r="C48" s="222">
        <f t="shared" si="11"/>
        <v>1636.0833333333333</v>
      </c>
      <c r="D48" s="227">
        <f t="shared" si="8"/>
        <v>1.1869811032445372</v>
      </c>
      <c r="E48" s="227">
        <f t="shared" si="18"/>
        <v>1.199934901735686</v>
      </c>
      <c r="F48" s="228">
        <f t="shared" si="16"/>
        <v>0.98920458228824637</v>
      </c>
      <c r="G48" s="226" t="str">
        <f t="shared" si="6"/>
        <v/>
      </c>
      <c r="H48" s="228">
        <f t="shared" si="7"/>
        <v>0.98920458228824637</v>
      </c>
      <c r="I48" s="223">
        <f t="shared" si="17"/>
        <v>1.1869811032445372</v>
      </c>
      <c r="J48" s="227">
        <f t="shared" si="19"/>
        <v>1.199934901735686</v>
      </c>
      <c r="K48" s="222">
        <f t="shared" si="10"/>
        <v>1618.4211303387619</v>
      </c>
      <c r="L48" s="197">
        <f t="shared" si="13"/>
        <v>1633.4109899095408</v>
      </c>
    </row>
    <row r="49" spans="1:12" x14ac:dyDescent="0.25">
      <c r="A49" s="161" t="s">
        <v>322</v>
      </c>
      <c r="B49" s="162">
        <v>885</v>
      </c>
      <c r="C49" s="222">
        <f t="shared" si="11"/>
        <v>1640.5</v>
      </c>
      <c r="D49" s="227">
        <f t="shared" si="8"/>
        <v>0.53946967387991462</v>
      </c>
      <c r="E49" s="227">
        <f t="shared" si="18"/>
        <v>0.58057948662537318</v>
      </c>
      <c r="F49" s="228">
        <f t="shared" si="16"/>
        <v>0.92919175807534993</v>
      </c>
      <c r="G49" s="226" t="str">
        <f t="shared" si="6"/>
        <v/>
      </c>
      <c r="H49" s="228">
        <f t="shared" si="7"/>
        <v>0.92919175807534993</v>
      </c>
      <c r="I49" s="223">
        <f t="shared" si="17"/>
        <v>0.53946967387991462</v>
      </c>
      <c r="J49" s="227">
        <f t="shared" si="19"/>
        <v>0.58057948662537318</v>
      </c>
      <c r="K49" s="222">
        <f t="shared" si="10"/>
        <v>1524.3390791226118</v>
      </c>
      <c r="L49" s="197">
        <f t="shared" si="13"/>
        <v>1635.4275058058818</v>
      </c>
    </row>
    <row r="50" spans="1:12" x14ac:dyDescent="0.25">
      <c r="A50" s="161" t="s">
        <v>324</v>
      </c>
      <c r="B50" s="162">
        <v>820</v>
      </c>
      <c r="C50" s="222">
        <f t="shared" si="11"/>
        <v>1642.75</v>
      </c>
      <c r="D50" s="227">
        <f t="shared" si="8"/>
        <v>0.49916298889057981</v>
      </c>
      <c r="E50" s="227">
        <f t="shared" si="18"/>
        <v>0.50634528865343942</v>
      </c>
      <c r="F50" s="228">
        <f t="shared" si="16"/>
        <v>0.98581541109632909</v>
      </c>
      <c r="G50" s="226" t="str">
        <f t="shared" si="6"/>
        <v/>
      </c>
      <c r="H50" s="228">
        <f t="shared" si="7"/>
        <v>0.98581541109632909</v>
      </c>
      <c r="I50" s="223">
        <f t="shared" si="17"/>
        <v>0.49916298889057981</v>
      </c>
      <c r="J50" s="227">
        <f t="shared" si="19"/>
        <v>0.50634528865343942</v>
      </c>
      <c r="K50" s="222">
        <f t="shared" si="10"/>
        <v>1619.4482665784947</v>
      </c>
      <c r="L50" s="197">
        <f t="shared" si="13"/>
        <v>1636.0157278618296</v>
      </c>
    </row>
    <row r="51" spans="1:12" x14ac:dyDescent="0.25">
      <c r="A51" s="161" t="s">
        <v>179</v>
      </c>
      <c r="B51" s="162">
        <v>759</v>
      </c>
      <c r="C51" s="222">
        <f t="shared" si="11"/>
        <v>1642.2916666666667</v>
      </c>
      <c r="D51" s="227">
        <f t="shared" si="8"/>
        <v>0.46215907649372062</v>
      </c>
      <c r="E51" s="227">
        <f t="shared" si="18"/>
        <v>0.4856540562696573</v>
      </c>
      <c r="F51" s="228">
        <f t="shared" si="16"/>
        <v>0.95162198385327357</v>
      </c>
      <c r="G51" s="226" t="str">
        <f t="shared" si="6"/>
        <v/>
      </c>
      <c r="H51" s="228">
        <f t="shared" si="7"/>
        <v>0.95162198385327357</v>
      </c>
      <c r="I51" s="223">
        <f t="shared" si="17"/>
        <v>0.46215907649372062</v>
      </c>
      <c r="J51" s="227">
        <f t="shared" si="19"/>
        <v>0.4856540562696573</v>
      </c>
      <c r="K51" s="222">
        <f t="shared" si="10"/>
        <v>1562.8408538990325</v>
      </c>
      <c r="L51" s="197">
        <f t="shared" si="13"/>
        <v>1634.1565952143956</v>
      </c>
    </row>
    <row r="52" spans="1:12" x14ac:dyDescent="0.25">
      <c r="A52" s="161" t="s">
        <v>180</v>
      </c>
      <c r="B52" s="162">
        <v>840</v>
      </c>
      <c r="C52" s="222">
        <f t="shared" si="11"/>
        <v>1643.5416666666667</v>
      </c>
      <c r="D52" s="227">
        <f t="shared" si="8"/>
        <v>0.51109139307897067</v>
      </c>
      <c r="E52" s="227">
        <f t="shared" si="18"/>
        <v>0.51253435954723392</v>
      </c>
      <c r="F52" s="228">
        <f t="shared" si="16"/>
        <v>0.99718464442161903</v>
      </c>
      <c r="G52" s="226" t="str">
        <f t="shared" si="6"/>
        <v/>
      </c>
      <c r="H52" s="228">
        <f t="shared" si="7"/>
        <v>0.99718464442161903</v>
      </c>
      <c r="I52" s="223">
        <f t="shared" si="17"/>
        <v>0.51109139307897067</v>
      </c>
      <c r="J52" s="227">
        <f t="shared" si="19"/>
        <v>0.51253435954723392</v>
      </c>
      <c r="K52" s="222">
        <f t="shared" si="10"/>
        <v>1638.9145124671152</v>
      </c>
      <c r="L52" s="197">
        <f t="shared" si="13"/>
        <v>1632.1499976572759</v>
      </c>
    </row>
    <row r="53" spans="1:12" x14ac:dyDescent="0.25">
      <c r="A53" s="161" t="s">
        <v>181</v>
      </c>
      <c r="B53" s="162">
        <v>1192</v>
      </c>
      <c r="C53" s="222">
        <f t="shared" si="11"/>
        <v>1639</v>
      </c>
      <c r="D53" s="227">
        <f t="shared" si="8"/>
        <v>0.72727272727272729</v>
      </c>
      <c r="E53" s="227">
        <f t="shared" si="18"/>
        <v>0.69122104653898497</v>
      </c>
      <c r="F53" s="228">
        <f t="shared" si="16"/>
        <v>1.0521565147853307</v>
      </c>
      <c r="G53" s="226" t="str">
        <f t="shared" si="6"/>
        <v/>
      </c>
      <c r="H53" s="228">
        <f t="shared" si="7"/>
        <v>1.0521565147853307</v>
      </c>
      <c r="I53" s="223">
        <f t="shared" si="17"/>
        <v>0.72727272727272729</v>
      </c>
      <c r="J53" s="227">
        <f t="shared" si="19"/>
        <v>0.69122104653898497</v>
      </c>
      <c r="K53" s="222">
        <f t="shared" si="10"/>
        <v>1724.4845277331569</v>
      </c>
      <c r="L53" s="197">
        <f t="shared" si="13"/>
        <v>1627.0322153618883</v>
      </c>
    </row>
    <row r="54" spans="1:12" x14ac:dyDescent="0.25">
      <c r="A54" s="161" t="s">
        <v>182</v>
      </c>
      <c r="B54" s="162">
        <v>1659</v>
      </c>
      <c r="C54" s="222">
        <f t="shared" si="11"/>
        <v>1634.625</v>
      </c>
      <c r="D54" s="227">
        <f t="shared" si="8"/>
        <v>1.0149116769901354</v>
      </c>
      <c r="E54" s="227">
        <f t="shared" si="18"/>
        <v>0.99839470861247226</v>
      </c>
      <c r="F54" s="228">
        <f t="shared" si="16"/>
        <v>1.0165435255567588</v>
      </c>
      <c r="G54" s="226" t="str">
        <f t="shared" si="6"/>
        <v/>
      </c>
      <c r="H54" s="228">
        <f t="shared" si="7"/>
        <v>1.0165435255567588</v>
      </c>
      <c r="I54" s="223">
        <f t="shared" si="17"/>
        <v>1.0149116769901354</v>
      </c>
      <c r="J54" s="227">
        <f t="shared" si="19"/>
        <v>1.0066268309689648</v>
      </c>
      <c r="K54" s="222">
        <f t="shared" si="10"/>
        <v>1648.0784626047271</v>
      </c>
      <c r="L54" s="197">
        <f t="shared" si="13"/>
        <v>1623.1469941827975</v>
      </c>
    </row>
    <row r="55" spans="1:12" x14ac:dyDescent="0.25">
      <c r="A55" s="161" t="s">
        <v>183</v>
      </c>
      <c r="B55" s="162">
        <v>2216</v>
      </c>
      <c r="C55" s="222">
        <f t="shared" si="11"/>
        <v>1636.5833333333333</v>
      </c>
      <c r="D55" s="227">
        <f t="shared" si="8"/>
        <v>1.354040429757116</v>
      </c>
      <c r="E55" s="227">
        <f t="shared" si="18"/>
        <v>1.3160890086535773</v>
      </c>
      <c r="F55" s="228">
        <f t="shared" si="16"/>
        <v>1.0288365155046504</v>
      </c>
      <c r="G55" s="226" t="str">
        <f t="shared" si="6"/>
        <v/>
      </c>
      <c r="H55" s="228">
        <f t="shared" si="7"/>
        <v>1.0288365155046504</v>
      </c>
      <c r="I55" s="223">
        <f t="shared" si="17"/>
        <v>1.354040429757116</v>
      </c>
      <c r="J55" s="227">
        <f t="shared" si="19"/>
        <v>1.3160890086535773</v>
      </c>
      <c r="K55" s="222">
        <f t="shared" si="10"/>
        <v>1683.7766939996523</v>
      </c>
      <c r="L55" s="197">
        <f t="shared" si="13"/>
        <v>1627.5464386220849</v>
      </c>
    </row>
    <row r="56" spans="1:12" x14ac:dyDescent="0.25">
      <c r="A56" s="161" t="s">
        <v>184</v>
      </c>
      <c r="B56" s="162">
        <v>2198</v>
      </c>
      <c r="C56" s="222">
        <f t="shared" si="11"/>
        <v>1634.625</v>
      </c>
      <c r="D56" s="227">
        <f t="shared" si="8"/>
        <v>1.3446509138181539</v>
      </c>
      <c r="E56" s="227">
        <f t="shared" si="18"/>
        <v>1.3469288166982392</v>
      </c>
      <c r="F56" s="228">
        <f t="shared" si="16"/>
        <v>0.99830881717590014</v>
      </c>
      <c r="G56" s="226" t="str">
        <f t="shared" si="6"/>
        <v/>
      </c>
      <c r="H56" s="228">
        <f t="shared" si="7"/>
        <v>0.99830881717590014</v>
      </c>
      <c r="I56" s="223">
        <f t="shared" si="17"/>
        <v>1.3446509138181539</v>
      </c>
      <c r="J56" s="227">
        <f t="shared" si="19"/>
        <v>1.3469288166982392</v>
      </c>
      <c r="K56" s="222">
        <f t="shared" si="10"/>
        <v>1631.8605502761559</v>
      </c>
      <c r="L56" s="197">
        <f t="shared" si="13"/>
        <v>1627.2871819614572</v>
      </c>
    </row>
    <row r="57" spans="1:12" x14ac:dyDescent="0.25">
      <c r="A57" s="161" t="s">
        <v>185</v>
      </c>
      <c r="B57" s="162">
        <v>2480</v>
      </c>
      <c r="C57" s="222">
        <f t="shared" si="11"/>
        <v>1629.5</v>
      </c>
      <c r="D57" s="227">
        <f t="shared" si="8"/>
        <v>1.5219392451672291</v>
      </c>
      <c r="E57" s="227">
        <f t="shared" si="18"/>
        <v>1.5235841823085099</v>
      </c>
      <c r="F57" s="228">
        <f t="shared" si="16"/>
        <v>0.9989203503420544</v>
      </c>
      <c r="G57" s="226" t="str">
        <f t="shared" si="6"/>
        <v/>
      </c>
      <c r="H57" s="228">
        <f t="shared" si="7"/>
        <v>0.9989203503420544</v>
      </c>
      <c r="I57" s="223">
        <f t="shared" si="17"/>
        <v>1.5219392451672291</v>
      </c>
      <c r="J57" s="227">
        <f t="shared" si="19"/>
        <v>1.5235841823085099</v>
      </c>
      <c r="K57" s="222">
        <f t="shared" si="10"/>
        <v>1627.7407108823777</v>
      </c>
      <c r="L57" s="197">
        <f t="shared" si="13"/>
        <v>1621.281824542338</v>
      </c>
    </row>
    <row r="58" spans="1:12" x14ac:dyDescent="0.25">
      <c r="A58" s="161" t="s">
        <v>186</v>
      </c>
      <c r="B58" s="162">
        <v>2486</v>
      </c>
      <c r="C58" s="222">
        <f t="shared" si="11"/>
        <v>1623.125</v>
      </c>
      <c r="D58" s="227">
        <f t="shared" si="8"/>
        <v>1.5316134000770119</v>
      </c>
      <c r="E58" s="227">
        <f t="shared" si="18"/>
        <v>1.5350641181488562</v>
      </c>
      <c r="F58" s="228">
        <f t="shared" si="16"/>
        <v>0.9977520690953251</v>
      </c>
      <c r="G58" s="226" t="str">
        <f t="shared" si="6"/>
        <v/>
      </c>
      <c r="H58" s="228">
        <f t="shared" si="7"/>
        <v>0.9977520690953251</v>
      </c>
      <c r="I58" s="223">
        <f t="shared" si="17"/>
        <v>1.5316134000770119</v>
      </c>
      <c r="J58" s="227">
        <f t="shared" si="19"/>
        <v>1.5350641181488562</v>
      </c>
      <c r="K58" s="222">
        <f t="shared" si="10"/>
        <v>1619.4763271503496</v>
      </c>
      <c r="L58" s="197">
        <f t="shared" si="13"/>
        <v>1614.0144878589956</v>
      </c>
    </row>
    <row r="59" spans="1:12" x14ac:dyDescent="0.25">
      <c r="A59" s="161" t="s">
        <v>187</v>
      </c>
      <c r="B59" s="162">
        <v>2137</v>
      </c>
      <c r="C59" s="222">
        <f t="shared" si="11"/>
        <v>1607.7916666666667</v>
      </c>
      <c r="D59" s="227">
        <f t="shared" si="8"/>
        <v>1.3291523051805012</v>
      </c>
      <c r="E59" s="227">
        <f t="shared" si="18"/>
        <v>1.3495923582803284</v>
      </c>
      <c r="F59" s="228">
        <f t="shared" si="16"/>
        <v>0.98485464668318645</v>
      </c>
      <c r="G59" s="226" t="str">
        <f t="shared" si="6"/>
        <v/>
      </c>
      <c r="H59" s="228">
        <f t="shared" si="7"/>
        <v>0.98485464668318645</v>
      </c>
      <c r="I59" s="223">
        <f t="shared" si="17"/>
        <v>1.3291523051805012</v>
      </c>
      <c r="J59" s="227">
        <f t="shared" si="19"/>
        <v>1.3495923582803284</v>
      </c>
      <c r="K59" s="222">
        <f t="shared" si="10"/>
        <v>1583.4410938151714</v>
      </c>
      <c r="L59" s="197">
        <f t="shared" si="13"/>
        <v>1595.7722545605172</v>
      </c>
    </row>
    <row r="60" spans="1:12" x14ac:dyDescent="0.25">
      <c r="A60" s="161" t="s">
        <v>188</v>
      </c>
      <c r="B60" s="162">
        <v>1945</v>
      </c>
      <c r="C60" s="222">
        <f t="shared" si="11"/>
        <v>1594.8333333333333</v>
      </c>
      <c r="D60" s="227">
        <f>B60/C60</f>
        <v>1.2195631727453236</v>
      </c>
      <c r="E60" s="227">
        <f t="shared" si="18"/>
        <v>1.2093480505270306</v>
      </c>
      <c r="F60" s="228">
        <f t="shared" si="16"/>
        <v>1.008446800913799</v>
      </c>
      <c r="G60" s="226" t="str">
        <f t="shared" si="6"/>
        <v/>
      </c>
      <c r="H60" s="228">
        <f t="shared" si="7"/>
        <v>1.008446800913799</v>
      </c>
      <c r="I60" s="223">
        <f t="shared" si="17"/>
        <v>1.2195631727453233</v>
      </c>
      <c r="J60" s="227">
        <f t="shared" si="19"/>
        <v>1.2093480505270304</v>
      </c>
      <c r="K60" s="222">
        <f t="shared" si="10"/>
        <v>1608.3045729906908</v>
      </c>
      <c r="L60" s="197">
        <f t="shared" si="13"/>
        <v>1580.2083946602361</v>
      </c>
    </row>
    <row r="61" spans="1:12" x14ac:dyDescent="0.25">
      <c r="A61" s="161" t="s">
        <v>189</v>
      </c>
      <c r="B61" s="162">
        <v>929</v>
      </c>
      <c r="C61" s="222">
        <f t="shared" si="11"/>
        <v>1585</v>
      </c>
      <c r="D61" s="227">
        <f t="shared" si="8"/>
        <v>0.58611987381703468</v>
      </c>
      <c r="E61" s="227">
        <f t="shared" si="18"/>
        <v>0.56644880335888947</v>
      </c>
      <c r="F61" s="228">
        <f t="shared" si="16"/>
        <v>1.0347270050558868</v>
      </c>
      <c r="G61" s="226" t="str">
        <f t="shared" si="6"/>
        <v/>
      </c>
      <c r="H61" s="228">
        <f t="shared" si="7"/>
        <v>1.0347270050558868</v>
      </c>
      <c r="I61" s="223">
        <f t="shared" si="17"/>
        <v>0.58611987381703468</v>
      </c>
      <c r="J61" s="227">
        <f t="shared" si="19"/>
        <v>0.56644880335888947</v>
      </c>
      <c r="K61" s="222">
        <f t="shared" si="10"/>
        <v>1640.0423030135807</v>
      </c>
      <c r="L61" s="197">
        <f t="shared" si="13"/>
        <v>1570.8641271911329</v>
      </c>
    </row>
    <row r="62" spans="1:12" x14ac:dyDescent="0.25">
      <c r="A62" s="161" t="s">
        <v>190</v>
      </c>
      <c r="B62" s="162">
        <v>729</v>
      </c>
      <c r="C62" s="222">
        <f t="shared" si="11"/>
        <v>1571.7083333333333</v>
      </c>
      <c r="D62" s="227">
        <f t="shared" si="8"/>
        <v>0.46382651573394135</v>
      </c>
      <c r="E62" s="227">
        <f t="shared" si="18"/>
        <v>0.48680391355432656</v>
      </c>
      <c r="F62" s="228">
        <f t="shared" si="16"/>
        <v>0.95279948007685655</v>
      </c>
      <c r="G62" s="226" t="str">
        <f t="shared" si="6"/>
        <v/>
      </c>
      <c r="H62" s="228">
        <f t="shared" si="7"/>
        <v>0.95279948007685655</v>
      </c>
      <c r="I62" s="223">
        <f t="shared" si="17"/>
        <v>0.46382651573394135</v>
      </c>
      <c r="J62" s="227">
        <f t="shared" si="19"/>
        <v>0.48680391355432656</v>
      </c>
      <c r="K62" s="222">
        <f t="shared" si="10"/>
        <v>1497.5228828324625</v>
      </c>
      <c r="L62" s="197">
        <f t="shared" si="13"/>
        <v>1560.4454369765033</v>
      </c>
    </row>
    <row r="63" spans="1:12" x14ac:dyDescent="0.25">
      <c r="A63" s="161" t="s">
        <v>191</v>
      </c>
      <c r="B63" s="162">
        <v>727</v>
      </c>
      <c r="C63" s="222">
        <f t="shared" si="11"/>
        <v>1559.9166666666667</v>
      </c>
      <c r="D63" s="227">
        <f t="shared" si="8"/>
        <v>0.46605053688765424</v>
      </c>
      <c r="E63" s="227">
        <f t="shared" si="18"/>
        <v>0.47188253219466847</v>
      </c>
      <c r="F63" s="228">
        <f t="shared" si="16"/>
        <v>0.98764100192501225</v>
      </c>
      <c r="G63" s="226" t="str">
        <f t="shared" si="6"/>
        <v/>
      </c>
      <c r="H63" s="228">
        <f t="shared" si="7"/>
        <v>0.98764100192501225</v>
      </c>
      <c r="I63" s="223">
        <f t="shared" si="17"/>
        <v>0.46605053688765424</v>
      </c>
      <c r="J63" s="227">
        <f t="shared" si="19"/>
        <v>0.47188253219466847</v>
      </c>
      <c r="K63" s="222">
        <f t="shared" si="10"/>
        <v>1540.6376595861921</v>
      </c>
      <c r="L63" s="197">
        <f t="shared" si="13"/>
        <v>1550.5097659736937</v>
      </c>
    </row>
    <row r="64" spans="1:12" x14ac:dyDescent="0.25">
      <c r="A64" s="161" t="s">
        <v>192</v>
      </c>
      <c r="B64" s="162">
        <v>719</v>
      </c>
      <c r="C64" s="222">
        <f t="shared" si="11"/>
        <v>1549.7916666666667</v>
      </c>
      <c r="D64" s="227">
        <f t="shared" si="8"/>
        <v>0.46393332437155527</v>
      </c>
      <c r="E64" s="227">
        <f t="shared" si="18"/>
        <v>0.48362091440690047</v>
      </c>
      <c r="F64" s="228">
        <f t="shared" si="16"/>
        <v>0.95929127659938052</v>
      </c>
      <c r="G64" s="226" t="str">
        <f t="shared" si="6"/>
        <v/>
      </c>
      <c r="H64" s="228">
        <f t="shared" si="7"/>
        <v>0.95929127659938052</v>
      </c>
      <c r="I64" s="223">
        <f t="shared" si="17"/>
        <v>0.46393332437155527</v>
      </c>
      <c r="J64" s="227">
        <f t="shared" si="19"/>
        <v>0.48362091440690047</v>
      </c>
      <c r="K64" s="222">
        <f t="shared" si="10"/>
        <v>1486.7016263797484</v>
      </c>
      <c r="L64" s="197">
        <f t="shared" si="13"/>
        <v>1541.1956701628612</v>
      </c>
    </row>
    <row r="65" spans="1:12" x14ac:dyDescent="0.25">
      <c r="A65" s="161" t="s">
        <v>193</v>
      </c>
      <c r="B65" s="162">
        <v>945</v>
      </c>
      <c r="C65" s="222">
        <f t="shared" si="11"/>
        <v>1542.5833333333333</v>
      </c>
      <c r="D65" s="227">
        <f t="shared" si="8"/>
        <v>0.61260871913997084</v>
      </c>
      <c r="E65" s="227">
        <f t="shared" si="18"/>
        <v>0.65675907281314494</v>
      </c>
      <c r="F65" s="228">
        <f t="shared" si="16"/>
        <v>0.93277541871776259</v>
      </c>
      <c r="G65" s="226" t="str">
        <f t="shared" si="6"/>
        <v/>
      </c>
      <c r="H65" s="228">
        <f t="shared" si="7"/>
        <v>0.93277541871776259</v>
      </c>
      <c r="I65" s="223">
        <f t="shared" si="17"/>
        <v>0.61260871913997084</v>
      </c>
      <c r="J65" s="227">
        <f t="shared" si="19"/>
        <v>0.65675907281314494</v>
      </c>
      <c r="K65" s="222">
        <f t="shared" si="10"/>
        <v>1438.883814657042</v>
      </c>
      <c r="L65" s="197">
        <f t="shared" si="13"/>
        <v>1534.404886410485</v>
      </c>
    </row>
    <row r="66" spans="1:12" x14ac:dyDescent="0.25">
      <c r="A66" s="161" t="s">
        <v>194</v>
      </c>
      <c r="B66" s="162">
        <v>1595</v>
      </c>
      <c r="C66" s="222">
        <f t="shared" si="11"/>
        <v>1537.0833333333333</v>
      </c>
      <c r="D66" s="227">
        <f t="shared" si="8"/>
        <v>1.037679587964218</v>
      </c>
      <c r="E66" s="227">
        <f t="shared" si="18"/>
        <v>1.0058756195724143</v>
      </c>
      <c r="F66" s="228">
        <f t="shared" si="16"/>
        <v>1.0316181919244878</v>
      </c>
      <c r="G66" s="226" t="str">
        <f t="shared" si="6"/>
        <v/>
      </c>
      <c r="H66" s="228">
        <f t="shared" si="7"/>
        <v>1.0316181919244878</v>
      </c>
      <c r="I66" s="223">
        <f t="shared" si="17"/>
        <v>1.037679587964218</v>
      </c>
      <c r="J66" s="227">
        <f t="shared" si="19"/>
        <v>1.0223398642853989</v>
      </c>
      <c r="K66" s="222">
        <f t="shared" si="10"/>
        <v>1560.1465380740899</v>
      </c>
      <c r="L66" s="197">
        <f t="shared" si="13"/>
        <v>1528.6432319814915</v>
      </c>
    </row>
    <row r="67" spans="1:12" x14ac:dyDescent="0.25">
      <c r="A67" s="161" t="s">
        <v>195</v>
      </c>
      <c r="B67" s="162">
        <v>2044</v>
      </c>
      <c r="C67" s="222">
        <f t="shared" si="11"/>
        <v>1532.4166666666667</v>
      </c>
      <c r="D67" s="227">
        <f t="shared" si="8"/>
        <v>1.3338408831366577</v>
      </c>
      <c r="E67" s="227">
        <f t="shared" si="18"/>
        <v>1.3208859868354976</v>
      </c>
      <c r="F67" s="228">
        <f t="shared" si="16"/>
        <v>1.0098077324086061</v>
      </c>
      <c r="G67" s="226" t="str">
        <f t="shared" si="6"/>
        <v/>
      </c>
      <c r="H67" s="228">
        <f t="shared" si="7"/>
        <v>1.0098077324086061</v>
      </c>
      <c r="I67" s="227">
        <f t="shared" si="17"/>
        <v>1.3338408831366577</v>
      </c>
      <c r="J67" s="227">
        <f t="shared" si="19"/>
        <v>1.3208859868354976</v>
      </c>
      <c r="K67" s="222">
        <f t="shared" si="10"/>
        <v>1547.4461992718216</v>
      </c>
      <c r="L67" s="197">
        <f t="shared" si="13"/>
        <v>1525.554395994862</v>
      </c>
    </row>
    <row r="68" spans="1:12" x14ac:dyDescent="0.25">
      <c r="A68" s="161" t="s">
        <v>196</v>
      </c>
      <c r="B68" s="162">
        <v>2051</v>
      </c>
      <c r="C68" s="222">
        <f t="shared" si="11"/>
        <v>1532.8333333333333</v>
      </c>
      <c r="D68" s="227">
        <f t="shared" si="8"/>
        <v>1.3380450146786997</v>
      </c>
      <c r="E68" s="227">
        <f t="shared" si="18"/>
        <v>1.3509930900548748</v>
      </c>
      <c r="F68" s="228">
        <f t="shared" si="16"/>
        <v>0.99041588334426711</v>
      </c>
      <c r="G68" s="226" t="str">
        <f t="shared" ref="G68:G122" si="20">IF(OR(F68&gt;$F$129,F68&lt;$F$131),"outlier","")</f>
        <v/>
      </c>
      <c r="H68" s="228">
        <f t="shared" si="7"/>
        <v>0.99041588334426711</v>
      </c>
      <c r="I68" s="227">
        <f t="shared" si="17"/>
        <v>1.3380450146786997</v>
      </c>
      <c r="J68" s="227">
        <f t="shared" si="19"/>
        <v>1.3509930900548748</v>
      </c>
      <c r="K68" s="222">
        <f t="shared" si="10"/>
        <v>1518.1424798528706</v>
      </c>
      <c r="L68" s="197">
        <f t="shared" si="13"/>
        <v>1533.5160344627232</v>
      </c>
    </row>
    <row r="69" spans="1:12" x14ac:dyDescent="0.25">
      <c r="A69" s="161" t="s">
        <v>197</v>
      </c>
      <c r="B69" s="162">
        <v>2344</v>
      </c>
      <c r="C69" s="222">
        <f t="shared" si="11"/>
        <v>1534.7916666666667</v>
      </c>
      <c r="D69" s="227">
        <f t="shared" si="8"/>
        <v>1.5272431111714402</v>
      </c>
      <c r="E69" s="227">
        <f t="shared" si="18"/>
        <v>1.5595447935642466</v>
      </c>
      <c r="F69" s="228">
        <f t="shared" si="16"/>
        <v>0.97928774952402431</v>
      </c>
      <c r="G69" s="226" t="str">
        <f t="shared" si="20"/>
        <v/>
      </c>
      <c r="H69" s="228">
        <f t="shared" ref="H69:H122" si="21">IF(G69="outlier",AVERAGE(H68:H70),F69)</f>
        <v>0.97928774952402431</v>
      </c>
      <c r="I69" s="227">
        <f t="shared" si="17"/>
        <v>1.5272431111714402</v>
      </c>
      <c r="J69" s="227">
        <f t="shared" si="19"/>
        <v>1.5595447935642466</v>
      </c>
      <c r="K69" s="222">
        <f t="shared" si="10"/>
        <v>1503.0026772382266</v>
      </c>
      <c r="L69" s="197">
        <f t="shared" si="13"/>
        <v>1542.6421569497816</v>
      </c>
    </row>
    <row r="70" spans="1:12" x14ac:dyDescent="0.25">
      <c r="A70" s="161" t="s">
        <v>198</v>
      </c>
      <c r="B70" s="162">
        <v>2379</v>
      </c>
      <c r="C70" s="222">
        <f t="shared" si="11"/>
        <v>1535.5833333333333</v>
      </c>
      <c r="D70" s="227">
        <f t="shared" si="8"/>
        <v>1.549248385521246</v>
      </c>
      <c r="E70" s="227">
        <f t="shared" si="18"/>
        <v>1.5644357536030529</v>
      </c>
      <c r="F70" s="228">
        <f t="shared" si="16"/>
        <v>0.990292111359109</v>
      </c>
      <c r="G70" s="226" t="str">
        <f t="shared" si="20"/>
        <v/>
      </c>
      <c r="H70" s="228">
        <f t="shared" si="21"/>
        <v>0.990292111359109</v>
      </c>
      <c r="I70" s="227">
        <f t="shared" si="17"/>
        <v>1.549248385521246</v>
      </c>
      <c r="J70" s="227">
        <f t="shared" si="19"/>
        <v>1.5644357536030529</v>
      </c>
      <c r="K70" s="222">
        <f t="shared" si="10"/>
        <v>1520.676061334525</v>
      </c>
      <c r="L70" s="197">
        <f t="shared" si="13"/>
        <v>1549.2754205378051</v>
      </c>
    </row>
    <row r="71" spans="1:12" x14ac:dyDescent="0.25">
      <c r="A71" s="161" t="s">
        <v>199</v>
      </c>
      <c r="B71" s="162">
        <v>2071</v>
      </c>
      <c r="C71" s="222">
        <f t="shared" si="11"/>
        <v>1539.125</v>
      </c>
      <c r="D71" s="227">
        <f t="shared" si="8"/>
        <v>1.3455697230569317</v>
      </c>
      <c r="E71" s="227">
        <f t="shared" si="18"/>
        <v>1.3631613578448023</v>
      </c>
      <c r="F71" s="228">
        <f t="shared" si="16"/>
        <v>0.9870949725161785</v>
      </c>
      <c r="G71" s="226" t="str">
        <f t="shared" si="20"/>
        <v/>
      </c>
      <c r="H71" s="228">
        <f t="shared" si="21"/>
        <v>0.9870949725161785</v>
      </c>
      <c r="I71" s="227">
        <f t="shared" si="17"/>
        <v>1.3455697230569317</v>
      </c>
      <c r="J71" s="227">
        <f t="shared" si="19"/>
        <v>1.3631613578448023</v>
      </c>
      <c r="K71" s="222">
        <f t="shared" si="10"/>
        <v>1519.2625495739633</v>
      </c>
      <c r="L71" s="197">
        <f t="shared" si="13"/>
        <v>1560.2571128354646</v>
      </c>
    </row>
    <row r="72" spans="1:12" x14ac:dyDescent="0.25">
      <c r="A72" s="161" t="s">
        <v>200</v>
      </c>
      <c r="B72" s="162">
        <v>1879</v>
      </c>
      <c r="C72" s="222">
        <f t="shared" si="11"/>
        <v>1535.7083333333333</v>
      </c>
      <c r="D72" s="227">
        <f t="shared" si="8"/>
        <v>1.2235396261225819</v>
      </c>
      <c r="E72" s="227">
        <f t="shared" si="18"/>
        <v>1.2247398139035359</v>
      </c>
      <c r="F72" s="228">
        <f t="shared" si="16"/>
        <v>0.99902004673373956</v>
      </c>
      <c r="G72" s="226" t="str">
        <f t="shared" si="20"/>
        <v/>
      </c>
      <c r="H72" s="228">
        <f t="shared" si="21"/>
        <v>0.99902004673373956</v>
      </c>
      <c r="I72" s="227">
        <f t="shared" si="17"/>
        <v>1.2235396261225819</v>
      </c>
      <c r="J72" s="227">
        <f t="shared" si="19"/>
        <v>1.2247398139035359</v>
      </c>
      <c r="K72" s="222">
        <f t="shared" si="10"/>
        <v>1534.2034109360598</v>
      </c>
      <c r="L72" s="197">
        <f t="shared" si="13"/>
        <v>1558.7054786409651</v>
      </c>
    </row>
    <row r="73" spans="1:12" x14ac:dyDescent="0.25">
      <c r="A73" s="161" t="s">
        <v>201</v>
      </c>
      <c r="B73" s="162">
        <v>883</v>
      </c>
      <c r="C73" s="222">
        <f t="shared" si="11"/>
        <v>1533.375</v>
      </c>
      <c r="D73" s="227">
        <f t="shared" ref="D73:D122" si="22">B73/C73</f>
        <v>0.57585391701312461</v>
      </c>
      <c r="E73" s="227">
        <f t="shared" si="18"/>
        <v>0.53841089107800699</v>
      </c>
      <c r="F73" s="228">
        <f t="shared" si="16"/>
        <v>1.0695435893953578</v>
      </c>
      <c r="G73" s="226" t="str">
        <f t="shared" si="20"/>
        <v/>
      </c>
      <c r="H73" s="228">
        <f t="shared" si="21"/>
        <v>1.0695435893953578</v>
      </c>
      <c r="I73" s="227">
        <f t="shared" si="17"/>
        <v>0.57585391701312461</v>
      </c>
      <c r="J73" s="227">
        <f t="shared" si="19"/>
        <v>0.53841089107800699</v>
      </c>
      <c r="K73" s="222">
        <f t="shared" ref="K73:K122" si="23">B73/J73</f>
        <v>1640.0114013891068</v>
      </c>
      <c r="L73" s="197">
        <f t="shared" si="13"/>
        <v>1554.6992157390252</v>
      </c>
    </row>
    <row r="74" spans="1:12" x14ac:dyDescent="0.25">
      <c r="A74" s="161" t="s">
        <v>202</v>
      </c>
      <c r="B74" s="162">
        <v>785</v>
      </c>
      <c r="C74" s="222">
        <f t="shared" ref="C74:C103" si="24">(0.5*B68+SUM(B69:B79)+B80*0.5)/12</f>
        <v>1545.0833333333333</v>
      </c>
      <c r="D74" s="227">
        <f t="shared" si="22"/>
        <v>0.50806321126152854</v>
      </c>
      <c r="E74" s="227">
        <f t="shared" si="18"/>
        <v>0.46487303631983035</v>
      </c>
      <c r="F74" s="228">
        <f t="shared" si="16"/>
        <v>1.0929074641188343</v>
      </c>
      <c r="G74" s="226" t="str">
        <f t="shared" si="20"/>
        <v/>
      </c>
      <c r="H74" s="228">
        <f t="shared" si="21"/>
        <v>1.0929074641188343</v>
      </c>
      <c r="I74" s="227">
        <f t="shared" si="17"/>
        <v>0.50806321126152854</v>
      </c>
      <c r="J74" s="227">
        <f t="shared" si="19"/>
        <v>0.46487303631983035</v>
      </c>
      <c r="K74" s="222">
        <f t="shared" si="23"/>
        <v>1688.6331076856088</v>
      </c>
      <c r="L74" s="197">
        <f t="shared" ref="L74:L103" si="25">(0.5*K68+SUM(K69:K79)+K80*0.5)/12</f>
        <v>1563.5507669578881</v>
      </c>
    </row>
    <row r="75" spans="1:12" x14ac:dyDescent="0.25">
      <c r="A75" s="161" t="s">
        <v>203</v>
      </c>
      <c r="B75" s="162">
        <v>718</v>
      </c>
      <c r="C75" s="222">
        <f t="shared" si="24"/>
        <v>1567.9583333333333</v>
      </c>
      <c r="D75" s="227">
        <f t="shared" si="22"/>
        <v>0.45792033164146584</v>
      </c>
      <c r="E75" s="227">
        <f t="shared" si="18"/>
        <v>0.45774632471021248</v>
      </c>
      <c r="F75" s="228">
        <f t="shared" si="16"/>
        <v>1.0003801383470714</v>
      </c>
      <c r="G75" s="226" t="str">
        <f t="shared" si="20"/>
        <v/>
      </c>
      <c r="H75" s="228">
        <f t="shared" si="21"/>
        <v>1.0003801383470714</v>
      </c>
      <c r="I75" s="227">
        <f t="shared" si="17"/>
        <v>0.45792033164146584</v>
      </c>
      <c r="J75" s="227">
        <f t="shared" si="19"/>
        <v>0.45774632471021248</v>
      </c>
      <c r="K75" s="222">
        <f t="shared" si="23"/>
        <v>1568.5543744224435</v>
      </c>
      <c r="L75" s="197">
        <f t="shared" si="25"/>
        <v>1576.9683488293369</v>
      </c>
    </row>
    <row r="76" spans="1:12" x14ac:dyDescent="0.25">
      <c r="A76" s="161" t="s">
        <v>204</v>
      </c>
      <c r="B76" s="162">
        <v>747</v>
      </c>
      <c r="C76" s="222">
        <f t="shared" si="24"/>
        <v>1595.1666666666667</v>
      </c>
      <c r="D76" s="227">
        <f t="shared" si="22"/>
        <v>0.46828962490857795</v>
      </c>
      <c r="E76" s="227">
        <f t="shared" si="18"/>
        <v>0.46168587078946888</v>
      </c>
      <c r="F76" s="228">
        <f t="shared" si="16"/>
        <v>1.0143035655559847</v>
      </c>
      <c r="G76" s="226" t="str">
        <f t="shared" si="20"/>
        <v/>
      </c>
      <c r="H76" s="228">
        <f t="shared" si="21"/>
        <v>1.0143035655559847</v>
      </c>
      <c r="I76" s="227">
        <f t="shared" si="17"/>
        <v>0.4682896249085779</v>
      </c>
      <c r="J76" s="227">
        <f t="shared" si="19"/>
        <v>0.46168587078946877</v>
      </c>
      <c r="K76" s="222">
        <f t="shared" si="23"/>
        <v>1617.9832376560555</v>
      </c>
      <c r="L76" s="197">
        <f t="shared" si="25"/>
        <v>1591.5425796121042</v>
      </c>
    </row>
    <row r="77" spans="1:12" x14ac:dyDescent="0.25">
      <c r="A77" s="161" t="s">
        <v>205</v>
      </c>
      <c r="B77" s="162">
        <v>1002</v>
      </c>
      <c r="C77" s="222">
        <f t="shared" si="24"/>
        <v>1616.8333333333333</v>
      </c>
      <c r="D77" s="227">
        <f t="shared" si="22"/>
        <v>0.61972992475002575</v>
      </c>
      <c r="E77" s="227">
        <f t="shared" si="18"/>
        <v>0.63774421605836629</v>
      </c>
      <c r="F77" s="228">
        <f t="shared" si="16"/>
        <v>0.9717531090761129</v>
      </c>
      <c r="G77" s="226" t="str">
        <f t="shared" si="20"/>
        <v/>
      </c>
      <c r="H77" s="228">
        <f t="shared" si="21"/>
        <v>0.9717531090761129</v>
      </c>
      <c r="I77" s="227">
        <f t="shared" si="17"/>
        <v>0.61972992475002575</v>
      </c>
      <c r="J77" s="227">
        <f t="shared" si="19"/>
        <v>0.63774421605836629</v>
      </c>
      <c r="K77" s="222">
        <f t="shared" si="23"/>
        <v>1571.162818524562</v>
      </c>
      <c r="L77" s="197">
        <f t="shared" si="25"/>
        <v>1604.3965692434497</v>
      </c>
    </row>
    <row r="78" spans="1:12" x14ac:dyDescent="0.25">
      <c r="A78" s="161" t="s">
        <v>206</v>
      </c>
      <c r="B78" s="162">
        <v>1456</v>
      </c>
      <c r="C78" s="222">
        <f t="shared" si="24"/>
        <v>1633.3333333333333</v>
      </c>
      <c r="D78" s="227">
        <f t="shared" si="22"/>
        <v>0.89142857142857146</v>
      </c>
      <c r="E78" s="227">
        <f t="shared" si="18"/>
        <v>1.0223123741052766</v>
      </c>
      <c r="F78" s="228">
        <f t="shared" si="16"/>
        <v>0.8719727883649514</v>
      </c>
      <c r="G78" s="226" t="str">
        <f t="shared" si="20"/>
        <v>outlier</v>
      </c>
      <c r="H78" s="228">
        <f>IF(G78="outlier",AVERAGE(F77:F79),F78)</f>
        <v>0.94444486547668005</v>
      </c>
      <c r="I78" s="227">
        <f t="shared" si="17"/>
        <v>0.96551767263700339</v>
      </c>
      <c r="J78" s="227">
        <f t="shared" si="19"/>
        <v>1.047008741174754</v>
      </c>
      <c r="K78" s="222">
        <f t="shared" si="23"/>
        <v>1390.6283135385802</v>
      </c>
      <c r="L78" s="197">
        <f t="shared" si="25"/>
        <v>1615.7674806297061</v>
      </c>
    </row>
    <row r="79" spans="1:12" x14ac:dyDescent="0.25">
      <c r="A79" s="161" t="s">
        <v>207</v>
      </c>
      <c r="B79" s="162">
        <v>2127</v>
      </c>
      <c r="C79" s="222">
        <f t="shared" si="24"/>
        <v>1637.8333333333333</v>
      </c>
      <c r="D79" s="227">
        <f t="shared" si="22"/>
        <v>1.2986669380278824</v>
      </c>
      <c r="E79" s="227">
        <f t="shared" si="18"/>
        <v>1.3123034784906928</v>
      </c>
      <c r="F79" s="228">
        <f t="shared" si="16"/>
        <v>0.98960869898897608</v>
      </c>
      <c r="G79" s="226" t="str">
        <f t="shared" si="20"/>
        <v/>
      </c>
      <c r="H79" s="228">
        <f t="shared" si="21"/>
        <v>0.98960869898897608</v>
      </c>
      <c r="I79" s="227">
        <f t="shared" si="17"/>
        <v>1.2986669380278824</v>
      </c>
      <c r="J79" s="227">
        <f t="shared" si="19"/>
        <v>1.3123034784906928</v>
      </c>
      <c r="K79" s="222">
        <f t="shared" si="23"/>
        <v>1620.814114160778</v>
      </c>
      <c r="L79" s="197">
        <f t="shared" si="25"/>
        <v>1619.6387763791572</v>
      </c>
    </row>
    <row r="80" spans="1:12" x14ac:dyDescent="0.25">
      <c r="A80" s="161" t="s">
        <v>208</v>
      </c>
      <c r="B80" s="162">
        <v>2249</v>
      </c>
      <c r="C80" s="222">
        <f t="shared" si="24"/>
        <v>1632.0833333333333</v>
      </c>
      <c r="D80" s="227">
        <f t="shared" si="22"/>
        <v>1.3779933622670413</v>
      </c>
      <c r="E80" s="227">
        <f t="shared" si="18"/>
        <v>1.3570987171637419</v>
      </c>
      <c r="F80" s="228">
        <f t="shared" si="16"/>
        <v>1.0153965550472024</v>
      </c>
      <c r="G80" s="226" t="str">
        <f t="shared" si="20"/>
        <v/>
      </c>
      <c r="H80" s="228">
        <f t="shared" si="21"/>
        <v>1.0153965550472024</v>
      </c>
      <c r="I80" s="227">
        <f t="shared" si="17"/>
        <v>1.3779933622670411</v>
      </c>
      <c r="J80" s="227">
        <f t="shared" si="19"/>
        <v>1.3570987171637419</v>
      </c>
      <c r="K80" s="222">
        <f t="shared" si="23"/>
        <v>1657.2117942166215</v>
      </c>
      <c r="L80" s="197">
        <f t="shared" si="25"/>
        <v>1616.405946696598</v>
      </c>
    </row>
    <row r="81" spans="1:12" x14ac:dyDescent="0.25">
      <c r="A81" s="161" t="s">
        <v>209</v>
      </c>
      <c r="B81" s="162">
        <v>2695</v>
      </c>
      <c r="C81" s="222">
        <f t="shared" si="24"/>
        <v>1632.3333333333333</v>
      </c>
      <c r="D81" s="227">
        <f t="shared" si="22"/>
        <v>1.6510108229528284</v>
      </c>
      <c r="E81" s="227">
        <f t="shared" si="18"/>
        <v>1.5985002423129879</v>
      </c>
      <c r="F81" s="228">
        <f t="shared" si="16"/>
        <v>1.0328499047105923</v>
      </c>
      <c r="G81" s="226" t="str">
        <f t="shared" si="20"/>
        <v/>
      </c>
      <c r="H81" s="228">
        <f t="shared" si="21"/>
        <v>1.0328499047105923</v>
      </c>
      <c r="I81" s="227">
        <f t="shared" si="17"/>
        <v>1.6510108229528284</v>
      </c>
      <c r="J81" s="227">
        <f t="shared" si="19"/>
        <v>1.5985002423129879</v>
      </c>
      <c r="K81" s="222">
        <f t="shared" si="23"/>
        <v>1685.9553277892569</v>
      </c>
      <c r="L81" s="197">
        <f t="shared" si="25"/>
        <v>1623.4473520842821</v>
      </c>
    </row>
    <row r="82" spans="1:12" x14ac:dyDescent="0.25">
      <c r="A82" s="161" t="s">
        <v>210</v>
      </c>
      <c r="B82" s="162">
        <v>2681</v>
      </c>
      <c r="C82" s="222">
        <f t="shared" si="24"/>
        <v>1635.5416666666667</v>
      </c>
      <c r="D82" s="227">
        <f t="shared" si="22"/>
        <v>1.6392122895065344</v>
      </c>
      <c r="E82" s="227">
        <f t="shared" si="18"/>
        <v>1.5887360808531557</v>
      </c>
      <c r="F82" s="228">
        <f t="shared" si="16"/>
        <v>1.0317712987460277</v>
      </c>
      <c r="G82" s="226" t="str">
        <f t="shared" si="20"/>
        <v/>
      </c>
      <c r="H82" s="228">
        <f t="shared" si="21"/>
        <v>1.0317712987460277</v>
      </c>
      <c r="I82" s="227">
        <f t="shared" si="17"/>
        <v>1.6392122895065344</v>
      </c>
      <c r="J82" s="227">
        <f t="shared" si="19"/>
        <v>1.5887360808531557</v>
      </c>
      <c r="K82" s="222">
        <f t="shared" si="23"/>
        <v>1687.5049495699095</v>
      </c>
      <c r="L82" s="197">
        <f t="shared" si="25"/>
        <v>1635.4176577438282</v>
      </c>
    </row>
    <row r="83" spans="1:12" x14ac:dyDescent="0.25">
      <c r="A83" s="161" t="s">
        <v>211</v>
      </c>
      <c r="B83" s="162">
        <v>2289</v>
      </c>
      <c r="C83" s="222">
        <f t="shared" si="24"/>
        <v>1638.5416666666667</v>
      </c>
      <c r="D83" s="227">
        <f t="shared" si="22"/>
        <v>1.3969739351557533</v>
      </c>
      <c r="E83" s="227">
        <f t="shared" si="18"/>
        <v>1.3781440576497679</v>
      </c>
      <c r="F83" s="228">
        <f t="shared" si="16"/>
        <v>1.0136632142347275</v>
      </c>
      <c r="G83" s="226" t="str">
        <f t="shared" si="20"/>
        <v/>
      </c>
      <c r="H83" s="228">
        <f t="shared" si="21"/>
        <v>1.0136632142347275</v>
      </c>
      <c r="I83" s="227">
        <f t="shared" si="17"/>
        <v>1.3969739351557533</v>
      </c>
      <c r="J83" s="227">
        <f t="shared" si="19"/>
        <v>1.3781440576497679</v>
      </c>
      <c r="K83" s="222">
        <f t="shared" si="23"/>
        <v>1660.9294124908608</v>
      </c>
      <c r="L83" s="197">
        <f t="shared" si="25"/>
        <v>1643.4655828148771</v>
      </c>
    </row>
    <row r="84" spans="1:12" x14ac:dyDescent="0.25">
      <c r="A84" s="161" t="s">
        <v>212</v>
      </c>
      <c r="B84" s="162">
        <v>2057</v>
      </c>
      <c r="C84" s="222">
        <f t="shared" si="24"/>
        <v>1661.2083333333333</v>
      </c>
      <c r="D84" s="227">
        <f t="shared" si="22"/>
        <v>1.2382552860618525</v>
      </c>
      <c r="E84" s="227">
        <f t="shared" si="18"/>
        <v>1.2351102110443388</v>
      </c>
      <c r="F84" s="228">
        <f t="shared" si="16"/>
        <v>1.0025463922080722</v>
      </c>
      <c r="G84" s="226" t="str">
        <f t="shared" si="20"/>
        <v/>
      </c>
      <c r="H84" s="228">
        <f t="shared" si="21"/>
        <v>1.0025463922080722</v>
      </c>
      <c r="I84" s="227">
        <f t="shared" si="17"/>
        <v>1.2382552860618525</v>
      </c>
      <c r="J84" s="227">
        <f t="shared" si="19"/>
        <v>1.2351102110443388</v>
      </c>
      <c r="K84" s="222">
        <f t="shared" si="23"/>
        <v>1665.4384212893181</v>
      </c>
      <c r="L84" s="197">
        <f t="shared" si="25"/>
        <v>1664.2963216689616</v>
      </c>
    </row>
    <row r="85" spans="1:12" x14ac:dyDescent="0.25">
      <c r="A85" s="161" t="s">
        <v>213</v>
      </c>
      <c r="B85" s="162">
        <v>813</v>
      </c>
      <c r="C85" s="222">
        <f t="shared" si="24"/>
        <v>1684.8333333333333</v>
      </c>
      <c r="D85" s="227">
        <f t="shared" si="22"/>
        <v>0.48254031061430408</v>
      </c>
      <c r="E85" s="227">
        <f t="shared" si="18"/>
        <v>0.50758965501820719</v>
      </c>
      <c r="F85" s="228">
        <f t="shared" ref="F85:F122" si="26">D85/E85</f>
        <v>0.95065040400989931</v>
      </c>
      <c r="G85" s="226" t="str">
        <f t="shared" si="20"/>
        <v/>
      </c>
      <c r="H85" s="228">
        <f t="shared" si="21"/>
        <v>0.95065040400989931</v>
      </c>
      <c r="I85" s="227">
        <f t="shared" ref="I85:I122" si="27">H85*E85</f>
        <v>0.48254031061430408</v>
      </c>
      <c r="J85" s="227">
        <f t="shared" si="19"/>
        <v>0.50758965501820719</v>
      </c>
      <c r="K85" s="222">
        <f t="shared" si="23"/>
        <v>1601.6874890226786</v>
      </c>
      <c r="L85" s="197">
        <f t="shared" si="25"/>
        <v>1683.869236984503</v>
      </c>
    </row>
    <row r="86" spans="1:12" x14ac:dyDescent="0.25">
      <c r="A86" s="161" t="s">
        <v>214</v>
      </c>
      <c r="B86" s="162">
        <v>717</v>
      </c>
      <c r="C86" s="222">
        <f t="shared" si="24"/>
        <v>1689.9166666666667</v>
      </c>
      <c r="D86" s="227">
        <f t="shared" si="22"/>
        <v>0.42428127619705114</v>
      </c>
      <c r="E86" s="227">
        <f t="shared" si="18"/>
        <v>0.43471167045962783</v>
      </c>
      <c r="F86" s="228">
        <f t="shared" si="26"/>
        <v>0.97600617841350235</v>
      </c>
      <c r="G86" s="226" t="str">
        <f t="shared" si="20"/>
        <v/>
      </c>
      <c r="H86" s="228">
        <f t="shared" si="21"/>
        <v>0.97600617841350235</v>
      </c>
      <c r="I86" s="227">
        <f t="shared" si="27"/>
        <v>0.42428127619705114</v>
      </c>
      <c r="J86" s="227">
        <f t="shared" si="19"/>
        <v>0.43471167045962783</v>
      </c>
      <c r="K86" s="222">
        <f t="shared" si="23"/>
        <v>1649.3691076706177</v>
      </c>
      <c r="L86" s="197">
        <f t="shared" si="25"/>
        <v>1688.2158089733282</v>
      </c>
    </row>
    <row r="87" spans="1:12" x14ac:dyDescent="0.25">
      <c r="A87" s="161" t="s">
        <v>215</v>
      </c>
      <c r="B87" s="162">
        <v>792</v>
      </c>
      <c r="C87" s="222">
        <f t="shared" si="24"/>
        <v>1692.75</v>
      </c>
      <c r="D87" s="227">
        <f t="shared" si="22"/>
        <v>0.46787771377935311</v>
      </c>
      <c r="E87" s="227">
        <f t="shared" si="18"/>
        <v>0.4457421233973472</v>
      </c>
      <c r="F87" s="228">
        <f t="shared" si="26"/>
        <v>1.0496600819623987</v>
      </c>
      <c r="G87" s="226" t="str">
        <f t="shared" si="20"/>
        <v/>
      </c>
      <c r="H87" s="228">
        <f t="shared" si="21"/>
        <v>1.0496600819623987</v>
      </c>
      <c r="I87" s="227">
        <f t="shared" si="27"/>
        <v>0.46787771377935311</v>
      </c>
      <c r="J87" s="227">
        <f t="shared" si="19"/>
        <v>0.4457421233973472</v>
      </c>
      <c r="K87" s="222">
        <f t="shared" si="23"/>
        <v>1776.8121037418505</v>
      </c>
      <c r="L87" s="197">
        <f t="shared" si="25"/>
        <v>1689.4640333690004</v>
      </c>
    </row>
    <row r="88" spans="1:12" x14ac:dyDescent="0.25">
      <c r="A88" s="161" t="s">
        <v>216</v>
      </c>
      <c r="B88" s="162">
        <v>750</v>
      </c>
      <c r="C88" s="222">
        <f t="shared" si="24"/>
        <v>1692.7083333333333</v>
      </c>
      <c r="D88" s="227">
        <f t="shared" si="22"/>
        <v>0.44307692307692309</v>
      </c>
      <c r="E88" s="227">
        <f t="shared" si="18"/>
        <v>0.44195304860447376</v>
      </c>
      <c r="F88" s="228">
        <f t="shared" si="26"/>
        <v>1.0025429725533019</v>
      </c>
      <c r="G88" s="226" t="str">
        <f t="shared" si="20"/>
        <v/>
      </c>
      <c r="H88" s="228">
        <f t="shared" si="21"/>
        <v>1.0025429725533019</v>
      </c>
      <c r="I88" s="227">
        <f t="shared" si="27"/>
        <v>0.44307692307692303</v>
      </c>
      <c r="J88" s="227">
        <f t="shared" si="19"/>
        <v>0.44195304860447376</v>
      </c>
      <c r="K88" s="222">
        <f t="shared" si="23"/>
        <v>1697.0128441657455</v>
      </c>
      <c r="L88" s="197">
        <f t="shared" si="25"/>
        <v>1688.9642287415966</v>
      </c>
    </row>
    <row r="89" spans="1:12" x14ac:dyDescent="0.25">
      <c r="A89" s="161" t="s">
        <v>217</v>
      </c>
      <c r="B89" s="162">
        <v>1071</v>
      </c>
      <c r="C89" s="222">
        <f t="shared" si="24"/>
        <v>1694</v>
      </c>
      <c r="D89" s="227">
        <f t="shared" si="22"/>
        <v>0.63223140495867769</v>
      </c>
      <c r="E89" s="227">
        <f t="shared" si="18"/>
        <v>0.63550141850379138</v>
      </c>
      <c r="F89" s="228">
        <f t="shared" si="26"/>
        <v>0.99485443548999064</v>
      </c>
      <c r="G89" s="226" t="str">
        <f t="shared" si="20"/>
        <v/>
      </c>
      <c r="H89" s="228">
        <f t="shared" si="21"/>
        <v>0.99485443548999064</v>
      </c>
      <c r="I89" s="227">
        <f t="shared" si="27"/>
        <v>0.63223140495867769</v>
      </c>
      <c r="J89" s="227">
        <f t="shared" si="19"/>
        <v>0.63550141850379138</v>
      </c>
      <c r="K89" s="222">
        <f t="shared" si="23"/>
        <v>1685.2834137200441</v>
      </c>
      <c r="L89" s="197">
        <f t="shared" si="25"/>
        <v>1690.6504732026754</v>
      </c>
    </row>
    <row r="90" spans="1:12" x14ac:dyDescent="0.25">
      <c r="A90" s="161" t="s">
        <v>218</v>
      </c>
      <c r="B90" s="162">
        <v>1931</v>
      </c>
      <c r="C90" s="222">
        <f t="shared" si="24"/>
        <v>1698.375</v>
      </c>
      <c r="D90" s="227">
        <f t="shared" si="22"/>
        <v>1.1369691616986826</v>
      </c>
      <c r="E90" s="227">
        <f t="shared" si="18"/>
        <v>1.0705378915393216</v>
      </c>
      <c r="F90" s="228">
        <f t="shared" si="26"/>
        <v>1.062054104468773</v>
      </c>
      <c r="G90" s="226" t="str">
        <f t="shared" si="20"/>
        <v/>
      </c>
      <c r="H90" s="228">
        <f t="shared" si="21"/>
        <v>1.062054104468773</v>
      </c>
      <c r="I90" s="227">
        <f t="shared" si="27"/>
        <v>1.1369691616986826</v>
      </c>
      <c r="J90" s="227">
        <f t="shared" si="19"/>
        <v>1.0870021362523066</v>
      </c>
      <c r="K90" s="222">
        <f t="shared" si="23"/>
        <v>1776.4454508411297</v>
      </c>
      <c r="L90" s="197">
        <f t="shared" si="25"/>
        <v>1695.13650051319</v>
      </c>
    </row>
    <row r="91" spans="1:12" x14ac:dyDescent="0.25">
      <c r="A91" s="161" t="s">
        <v>219</v>
      </c>
      <c r="B91" s="162">
        <v>2219</v>
      </c>
      <c r="C91" s="222">
        <f t="shared" si="24"/>
        <v>1696.625</v>
      </c>
      <c r="D91" s="227">
        <f t="shared" si="22"/>
        <v>1.3078906652913873</v>
      </c>
      <c r="E91" s="227">
        <f t="shared" si="18"/>
        <v>1.3016594675524367</v>
      </c>
      <c r="F91" s="228">
        <f t="shared" si="26"/>
        <v>1.0047871182089332</v>
      </c>
      <c r="G91" s="226" t="str">
        <f t="shared" si="20"/>
        <v/>
      </c>
      <c r="H91" s="228">
        <f t="shared" si="21"/>
        <v>1.0047871182089332</v>
      </c>
      <c r="I91" s="227">
        <f t="shared" si="27"/>
        <v>1.3078906652913873</v>
      </c>
      <c r="J91" s="227">
        <f t="shared" si="19"/>
        <v>1.3016594675524367</v>
      </c>
      <c r="K91" s="222">
        <f t="shared" si="23"/>
        <v>1704.7469444312314</v>
      </c>
      <c r="L91" s="197">
        <f t="shared" si="25"/>
        <v>1694.3109412950118</v>
      </c>
    </row>
    <row r="92" spans="1:12" x14ac:dyDescent="0.25">
      <c r="A92" s="161" t="s">
        <v>220</v>
      </c>
      <c r="B92" s="162">
        <v>2279</v>
      </c>
      <c r="C92" s="222">
        <f t="shared" si="24"/>
        <v>1690.125</v>
      </c>
      <c r="D92" s="227">
        <f t="shared" si="22"/>
        <v>1.3484209747799718</v>
      </c>
      <c r="E92" s="227">
        <f t="shared" ref="E92:E98" si="28">(1/9)*(D68+2*D80+3*D92+2*D104+D116)</f>
        <v>1.3584909956638649</v>
      </c>
      <c r="F92" s="228">
        <f t="shared" si="26"/>
        <v>0.99258734808251559</v>
      </c>
      <c r="G92" s="226" t="str">
        <f t="shared" si="20"/>
        <v/>
      </c>
      <c r="H92" s="228">
        <f t="shared" si="21"/>
        <v>0.99258734808251559</v>
      </c>
      <c r="I92" s="227">
        <f t="shared" si="27"/>
        <v>1.3484209747799718</v>
      </c>
      <c r="J92" s="227">
        <f t="shared" ref="J92:J98" si="29">(1/9)*(I68+2*I80+3*I92+2*I104+I116)</f>
        <v>1.3584909956638649</v>
      </c>
      <c r="K92" s="222">
        <f t="shared" si="23"/>
        <v>1677.5966916779616</v>
      </c>
      <c r="L92" s="197">
        <f t="shared" si="25"/>
        <v>1688.8752243555912</v>
      </c>
    </row>
    <row r="93" spans="1:12" x14ac:dyDescent="0.25">
      <c r="A93" s="161" t="s">
        <v>221</v>
      </c>
      <c r="B93" s="162">
        <v>2733</v>
      </c>
      <c r="C93" s="222">
        <f t="shared" si="24"/>
        <v>1682.5</v>
      </c>
      <c r="D93" s="227">
        <f t="shared" si="22"/>
        <v>1.624368499257058</v>
      </c>
      <c r="E93" s="227">
        <f t="shared" si="28"/>
        <v>1.611887445604496</v>
      </c>
      <c r="F93" s="228">
        <f t="shared" si="26"/>
        <v>1.0077431297616946</v>
      </c>
      <c r="G93" s="226" t="str">
        <f t="shared" si="20"/>
        <v/>
      </c>
      <c r="H93" s="228">
        <f t="shared" si="21"/>
        <v>1.0077431297616946</v>
      </c>
      <c r="I93" s="227">
        <f t="shared" si="27"/>
        <v>1.624368499257058</v>
      </c>
      <c r="J93" s="227">
        <f t="shared" si="29"/>
        <v>1.611887445604496</v>
      </c>
      <c r="K93" s="222">
        <f t="shared" si="23"/>
        <v>1695.527815824051</v>
      </c>
      <c r="L93" s="197">
        <f t="shared" si="25"/>
        <v>1678.9925075042202</v>
      </c>
    </row>
    <row r="94" spans="1:12" x14ac:dyDescent="0.25">
      <c r="A94" s="161" t="s">
        <v>222</v>
      </c>
      <c r="B94" s="162">
        <v>2642</v>
      </c>
      <c r="C94" s="222">
        <f t="shared" si="24"/>
        <v>1676.125</v>
      </c>
      <c r="D94" s="227">
        <f t="shared" si="22"/>
        <v>1.5762547542695204</v>
      </c>
      <c r="E94" s="227">
        <f t="shared" si="28"/>
        <v>1.5858941612790394</v>
      </c>
      <c r="F94" s="228">
        <f t="shared" si="26"/>
        <v>0.99392178416134358</v>
      </c>
      <c r="G94" s="226" t="str">
        <f t="shared" si="20"/>
        <v/>
      </c>
      <c r="H94" s="228">
        <f t="shared" si="21"/>
        <v>0.99392178416134358</v>
      </c>
      <c r="I94" s="227">
        <f t="shared" si="27"/>
        <v>1.5762547542695204</v>
      </c>
      <c r="J94" s="227">
        <f t="shared" si="29"/>
        <v>1.5858941612790394</v>
      </c>
      <c r="K94" s="222">
        <f t="shared" si="23"/>
        <v>1665.9371504774322</v>
      </c>
      <c r="L94" s="197">
        <f t="shared" si="25"/>
        <v>1669.3354014552717</v>
      </c>
    </row>
    <row r="95" spans="1:12" x14ac:dyDescent="0.25">
      <c r="A95" s="161" t="s">
        <v>223</v>
      </c>
      <c r="B95" s="162">
        <v>2359</v>
      </c>
      <c r="C95" s="222">
        <f t="shared" si="24"/>
        <v>1674.875</v>
      </c>
      <c r="D95" s="227">
        <f t="shared" si="22"/>
        <v>1.4084633181580715</v>
      </c>
      <c r="E95" s="227">
        <f t="shared" si="28"/>
        <v>1.3691497819270075</v>
      </c>
      <c r="F95" s="228">
        <f t="shared" si="26"/>
        <v>1.0287138315690576</v>
      </c>
      <c r="G95" s="226" t="str">
        <f t="shared" si="20"/>
        <v/>
      </c>
      <c r="H95" s="228">
        <f t="shared" si="21"/>
        <v>1.0287138315690576</v>
      </c>
      <c r="I95" s="227">
        <f t="shared" si="27"/>
        <v>1.4084633181580717</v>
      </c>
      <c r="J95" s="227">
        <f t="shared" si="29"/>
        <v>1.3691497819270078</v>
      </c>
      <c r="K95" s="222">
        <f t="shared" si="23"/>
        <v>1722.967078649225</v>
      </c>
      <c r="L95" s="197">
        <f t="shared" si="25"/>
        <v>1667.0161171851666</v>
      </c>
    </row>
    <row r="96" spans="1:12" x14ac:dyDescent="0.25">
      <c r="A96" s="161" t="s">
        <v>224</v>
      </c>
      <c r="B96" s="162">
        <v>2092</v>
      </c>
      <c r="C96" s="222">
        <f t="shared" si="24"/>
        <v>1674.375</v>
      </c>
      <c r="D96" s="227">
        <f t="shared" si="22"/>
        <v>1.2494214259051886</v>
      </c>
      <c r="E96" s="227">
        <f t="shared" si="28"/>
        <v>1.222630056724036</v>
      </c>
      <c r="F96" s="228">
        <f t="shared" si="26"/>
        <v>1.0219128991912225</v>
      </c>
      <c r="G96" s="226" t="str">
        <f t="shared" si="20"/>
        <v/>
      </c>
      <c r="H96" s="228">
        <f t="shared" si="21"/>
        <v>1.0219128991912225</v>
      </c>
      <c r="I96" s="227">
        <f t="shared" si="27"/>
        <v>1.2494214259051886</v>
      </c>
      <c r="J96" s="227">
        <f t="shared" si="29"/>
        <v>1.222630056724036</v>
      </c>
      <c r="K96" s="222">
        <f t="shared" si="23"/>
        <v>1711.0654105833032</v>
      </c>
      <c r="L96" s="197">
        <f t="shared" si="25"/>
        <v>1664.451440447584</v>
      </c>
    </row>
    <row r="97" spans="1:12" x14ac:dyDescent="0.25">
      <c r="A97" s="161" t="s">
        <v>225</v>
      </c>
      <c r="B97" s="162">
        <v>736</v>
      </c>
      <c r="C97" s="222">
        <f t="shared" si="24"/>
        <v>1667.625</v>
      </c>
      <c r="D97" s="227">
        <f t="shared" si="22"/>
        <v>0.44134622592009592</v>
      </c>
      <c r="E97" s="227">
        <f t="shared" si="28"/>
        <v>0.47908960108309023</v>
      </c>
      <c r="F97" s="228">
        <f t="shared" si="26"/>
        <v>0.92121854643125856</v>
      </c>
      <c r="G97" s="226" t="str">
        <f t="shared" si="20"/>
        <v/>
      </c>
      <c r="H97" s="228">
        <f t="shared" si="21"/>
        <v>0.92121854643125856</v>
      </c>
      <c r="I97" s="227">
        <f t="shared" si="27"/>
        <v>0.44134622592009592</v>
      </c>
      <c r="J97" s="227">
        <f t="shared" si="29"/>
        <v>0.47908960108309023</v>
      </c>
      <c r="K97" s="222">
        <f t="shared" si="23"/>
        <v>1536.2470784924278</v>
      </c>
      <c r="L97" s="197">
        <f t="shared" si="25"/>
        <v>1657.8898461800566</v>
      </c>
    </row>
    <row r="98" spans="1:12" x14ac:dyDescent="0.25">
      <c r="A98" s="161" t="s">
        <v>226</v>
      </c>
      <c r="B98" s="162">
        <v>638</v>
      </c>
      <c r="C98" s="222">
        <f t="shared" si="24"/>
        <v>1660.2083333333333</v>
      </c>
      <c r="D98" s="227">
        <f t="shared" si="22"/>
        <v>0.38428912034132262</v>
      </c>
      <c r="E98" s="227">
        <f t="shared" si="28"/>
        <v>0.40268821227877238</v>
      </c>
      <c r="F98" s="228">
        <f t="shared" si="26"/>
        <v>0.95430933566857812</v>
      </c>
      <c r="G98" s="226" t="str">
        <f t="shared" si="20"/>
        <v/>
      </c>
      <c r="H98" s="228">
        <f t="shared" si="21"/>
        <v>0.95430933566857812</v>
      </c>
      <c r="I98" s="227">
        <f t="shared" si="27"/>
        <v>0.38428912034132262</v>
      </c>
      <c r="J98" s="227">
        <f t="shared" si="29"/>
        <v>0.40268821227877238</v>
      </c>
      <c r="K98" s="222">
        <f t="shared" si="23"/>
        <v>1584.3523116547706</v>
      </c>
      <c r="L98" s="197">
        <f t="shared" si="25"/>
        <v>1652.4971061946319</v>
      </c>
    </row>
    <row r="99" spans="1:12" x14ac:dyDescent="0.25">
      <c r="A99" s="161" t="s">
        <v>227</v>
      </c>
      <c r="B99" s="162">
        <v>688</v>
      </c>
      <c r="C99" s="222">
        <f t="shared" si="24"/>
        <v>1654.0833333333333</v>
      </c>
      <c r="D99" s="227">
        <f t="shared" si="22"/>
        <v>0.41594034963978038</v>
      </c>
      <c r="E99" s="227">
        <f>(1/8)*(D75+2*D87+3*D99+2*D111)</f>
        <v>0.42875561846191895</v>
      </c>
      <c r="F99" s="228">
        <f t="shared" si="26"/>
        <v>0.97011055186142869</v>
      </c>
      <c r="G99" s="226" t="str">
        <f t="shared" si="20"/>
        <v/>
      </c>
      <c r="H99" s="228">
        <f t="shared" si="21"/>
        <v>0.97011055186142869</v>
      </c>
      <c r="I99" s="227">
        <f t="shared" si="27"/>
        <v>0.41594034963978038</v>
      </c>
      <c r="J99" s="227">
        <f>(1/8)*(I75+2*I87+3*I99+2*I111)</f>
        <v>0.42875561846191895</v>
      </c>
      <c r="K99" s="222">
        <f t="shared" si="23"/>
        <v>1604.6436953247915</v>
      </c>
      <c r="L99" s="197">
        <f t="shared" si="25"/>
        <v>1648.3227739990273</v>
      </c>
    </row>
    <row r="100" spans="1:12" x14ac:dyDescent="0.25">
      <c r="A100" s="161" t="s">
        <v>228</v>
      </c>
      <c r="B100" s="162">
        <v>701</v>
      </c>
      <c r="C100" s="222">
        <f t="shared" si="24"/>
        <v>1648.6666666666667</v>
      </c>
      <c r="D100" s="227">
        <f t="shared" si="22"/>
        <v>0.42519207440355838</v>
      </c>
      <c r="E100" s="227">
        <f t="shared" ref="E100:E108" si="30">(1/8)*(D76+2*D88+3*D100+2*D112)</f>
        <v>0.42811494808755407</v>
      </c>
      <c r="F100" s="228">
        <f t="shared" si="26"/>
        <v>0.99317268949133275</v>
      </c>
      <c r="G100" s="226" t="str">
        <f t="shared" si="20"/>
        <v/>
      </c>
      <c r="H100" s="228">
        <f t="shared" si="21"/>
        <v>0.99317268949133275</v>
      </c>
      <c r="I100" s="227">
        <f t="shared" si="27"/>
        <v>0.42519207440355838</v>
      </c>
      <c r="J100" s="227">
        <f t="shared" ref="J100:J108" si="31">(1/8)*(I76+2*I88+3*I100+2*I112)</f>
        <v>0.42811494808755407</v>
      </c>
      <c r="K100" s="222">
        <f t="shared" si="23"/>
        <v>1637.4107074080441</v>
      </c>
      <c r="L100" s="197">
        <f t="shared" si="25"/>
        <v>1645.2494535639726</v>
      </c>
    </row>
    <row r="101" spans="1:12" x14ac:dyDescent="0.25">
      <c r="A101" s="161" t="s">
        <v>229</v>
      </c>
      <c r="B101" s="162">
        <v>1090</v>
      </c>
      <c r="C101" s="222">
        <f t="shared" si="24"/>
        <v>1642.6666666666667</v>
      </c>
      <c r="D101" s="227">
        <f t="shared" si="22"/>
        <v>0.66355519480519476</v>
      </c>
      <c r="E101" s="227">
        <f t="shared" si="30"/>
        <v>0.64526718823729023</v>
      </c>
      <c r="F101" s="228">
        <f t="shared" si="26"/>
        <v>1.0283417581139727</v>
      </c>
      <c r="G101" s="226" t="str">
        <f t="shared" si="20"/>
        <v/>
      </c>
      <c r="H101" s="228">
        <f t="shared" si="21"/>
        <v>1.0283417581139727</v>
      </c>
      <c r="I101" s="227">
        <f t="shared" si="27"/>
        <v>0.66355519480519476</v>
      </c>
      <c r="J101" s="227">
        <f t="shared" si="31"/>
        <v>0.64526718823729023</v>
      </c>
      <c r="K101" s="222">
        <f t="shared" si="23"/>
        <v>1689.2227279952192</v>
      </c>
      <c r="L101" s="197">
        <f t="shared" si="25"/>
        <v>1642.5891454402872</v>
      </c>
    </row>
    <row r="102" spans="1:12" x14ac:dyDescent="0.25">
      <c r="A102" s="161" t="s">
        <v>230</v>
      </c>
      <c r="B102" s="162">
        <v>1900</v>
      </c>
      <c r="C102" s="222">
        <f t="shared" si="24"/>
        <v>1634.6666666666667</v>
      </c>
      <c r="D102" s="227">
        <f t="shared" si="22"/>
        <v>1.16231647634584</v>
      </c>
      <c r="E102" s="227">
        <f t="shared" si="30"/>
        <v>1.1012305042941337</v>
      </c>
      <c r="F102" s="228">
        <f t="shared" si="26"/>
        <v>1.0554706501622575</v>
      </c>
      <c r="G102" s="226" t="str">
        <f t="shared" si="20"/>
        <v/>
      </c>
      <c r="H102" s="228">
        <f t="shared" si="21"/>
        <v>1.0554706501622575</v>
      </c>
      <c r="I102" s="227">
        <f t="shared" si="27"/>
        <v>1.16231647634584</v>
      </c>
      <c r="J102" s="227">
        <f t="shared" si="31"/>
        <v>1.1104916419451878</v>
      </c>
      <c r="K102" s="222">
        <f t="shared" si="23"/>
        <v>1710.9538948639661</v>
      </c>
      <c r="L102" s="197">
        <f t="shared" si="25"/>
        <v>1638.9361409060584</v>
      </c>
    </row>
    <row r="103" spans="1:12" x14ac:dyDescent="0.25">
      <c r="A103" s="161" t="s">
        <v>231</v>
      </c>
      <c r="B103" s="162">
        <v>2088</v>
      </c>
      <c r="C103" s="222">
        <f t="shared" si="24"/>
        <v>1634.7916666666667</v>
      </c>
      <c r="D103" s="227">
        <f t="shared" si="22"/>
        <v>1.2772269657193831</v>
      </c>
      <c r="E103" s="227">
        <f t="shared" si="30"/>
        <v>1.2946747760877457</v>
      </c>
      <c r="F103" s="228">
        <f t="shared" si="26"/>
        <v>0.98652340287258355</v>
      </c>
      <c r="G103" s="226" t="str">
        <f t="shared" si="20"/>
        <v/>
      </c>
      <c r="H103" s="228">
        <f t="shared" si="21"/>
        <v>0.98652340287258355</v>
      </c>
      <c r="I103" s="227">
        <f t="shared" si="27"/>
        <v>1.2772269657193831</v>
      </c>
      <c r="J103" s="227">
        <f t="shared" si="31"/>
        <v>1.2946747760877455</v>
      </c>
      <c r="K103" s="222">
        <f t="shared" si="23"/>
        <v>1612.7602379877428</v>
      </c>
      <c r="L103" s="197">
        <f t="shared" si="25"/>
        <v>1645.9276866219645</v>
      </c>
    </row>
    <row r="104" spans="1:12" x14ac:dyDescent="0.25">
      <c r="A104" s="161" t="s">
        <v>232</v>
      </c>
      <c r="B104" s="162">
        <v>2232</v>
      </c>
      <c r="C104" s="222">
        <f>(0.5*B98+SUM(B99:B109)+B110*0.5)/12</f>
        <v>1638.375</v>
      </c>
      <c r="D104" s="227">
        <f t="shared" si="22"/>
        <v>1.3623254749370566</v>
      </c>
      <c r="E104" s="227">
        <f t="shared" si="30"/>
        <v>1.3608448039667627</v>
      </c>
      <c r="F104" s="228">
        <f t="shared" si="26"/>
        <v>1.0010880527786694</v>
      </c>
      <c r="G104" s="226" t="str">
        <f t="shared" si="20"/>
        <v/>
      </c>
      <c r="H104" s="228">
        <f t="shared" si="21"/>
        <v>1.0010880527786694</v>
      </c>
      <c r="I104" s="227">
        <f t="shared" si="27"/>
        <v>1.3623254749370566</v>
      </c>
      <c r="J104" s="227">
        <f t="shared" si="31"/>
        <v>1.3608448039667629</v>
      </c>
      <c r="K104" s="222">
        <f t="shared" si="23"/>
        <v>1640.1576384712523</v>
      </c>
      <c r="L104" s="197">
        <f>(0.5*K98+SUM(K99:K109)+K110*0.5)/12</f>
        <v>1659.0645434240871</v>
      </c>
    </row>
    <row r="105" spans="1:12" x14ac:dyDescent="0.25">
      <c r="A105" s="161" t="s">
        <v>233</v>
      </c>
      <c r="B105" s="162">
        <v>2633</v>
      </c>
      <c r="C105" s="222">
        <f t="shared" ref="C105:C115" si="32">(0.5*B99+SUM(B100:B110)+B111*0.5)/12</f>
        <v>1637.125</v>
      </c>
      <c r="D105" s="227">
        <f t="shared" si="22"/>
        <v>1.6083072459341834</v>
      </c>
      <c r="E105" s="227">
        <f t="shared" si="30"/>
        <v>1.6125842608396432</v>
      </c>
      <c r="F105" s="228">
        <f t="shared" si="26"/>
        <v>0.9973477262495215</v>
      </c>
      <c r="G105" s="226" t="str">
        <f t="shared" si="20"/>
        <v/>
      </c>
      <c r="H105" s="228">
        <f t="shared" si="21"/>
        <v>0.9973477262495215</v>
      </c>
      <c r="I105" s="227">
        <f t="shared" si="27"/>
        <v>1.6083072459341834</v>
      </c>
      <c r="J105" s="227">
        <f t="shared" si="31"/>
        <v>1.6125842608396432</v>
      </c>
      <c r="K105" s="222">
        <f t="shared" si="23"/>
        <v>1632.7828963362479</v>
      </c>
      <c r="L105" s="197">
        <f t="shared" ref="L105:L115" si="33">(0.5*K99+SUM(K100:K110)+K111*0.5)/12</f>
        <v>1662.6562420111486</v>
      </c>
    </row>
    <row r="106" spans="1:12" x14ac:dyDescent="0.25">
      <c r="A106" s="161" t="s">
        <v>234</v>
      </c>
      <c r="B106" s="162">
        <v>2612</v>
      </c>
      <c r="C106" s="222">
        <f t="shared" si="32"/>
        <v>1634.1666666666667</v>
      </c>
      <c r="D106" s="227">
        <f t="shared" si="22"/>
        <v>1.5983681795002549</v>
      </c>
      <c r="E106" s="227">
        <f t="shared" si="30"/>
        <v>1.5783217583602844</v>
      </c>
      <c r="F106" s="228">
        <f t="shared" si="26"/>
        <v>1.0127010991477408</v>
      </c>
      <c r="G106" s="226" t="str">
        <f t="shared" si="20"/>
        <v/>
      </c>
      <c r="H106" s="228">
        <f t="shared" si="21"/>
        <v>1.0127010991477408</v>
      </c>
      <c r="I106" s="227">
        <f t="shared" si="27"/>
        <v>1.5983681795002549</v>
      </c>
      <c r="J106" s="227">
        <f t="shared" si="31"/>
        <v>1.5783217583602844</v>
      </c>
      <c r="K106" s="222">
        <f t="shared" si="23"/>
        <v>1654.9223795239332</v>
      </c>
      <c r="L106" s="197">
        <f t="shared" si="33"/>
        <v>1660.2084128124636</v>
      </c>
    </row>
    <row r="107" spans="1:12" x14ac:dyDescent="0.25">
      <c r="A107" s="161" t="s">
        <v>235</v>
      </c>
      <c r="B107" s="162">
        <v>2245</v>
      </c>
      <c r="C107" s="222">
        <f t="shared" si="32"/>
        <v>1632.5416666666667</v>
      </c>
      <c r="D107" s="227">
        <f t="shared" si="22"/>
        <v>1.3751563257701436</v>
      </c>
      <c r="E107" s="227">
        <f t="shared" si="30"/>
        <v>1.3442031530878229</v>
      </c>
      <c r="F107" s="228">
        <f t="shared" si="26"/>
        <v>1.0230271537536695</v>
      </c>
      <c r="G107" s="226" t="str">
        <f t="shared" si="20"/>
        <v/>
      </c>
      <c r="H107" s="228">
        <f t="shared" si="21"/>
        <v>1.0230271537536695</v>
      </c>
      <c r="I107" s="227">
        <f t="shared" si="27"/>
        <v>1.3751563257701436</v>
      </c>
      <c r="J107" s="227">
        <f t="shared" si="31"/>
        <v>1.3442031530878229</v>
      </c>
      <c r="K107" s="222">
        <f t="shared" si="23"/>
        <v>1670.1344546342721</v>
      </c>
      <c r="L107" s="197">
        <f t="shared" si="33"/>
        <v>1658.332203182621</v>
      </c>
    </row>
    <row r="108" spans="1:12" x14ac:dyDescent="0.25">
      <c r="A108" s="161" t="s">
        <v>236</v>
      </c>
      <c r="B108" s="162">
        <v>2014</v>
      </c>
      <c r="C108" s="222">
        <f t="shared" si="32"/>
        <v>1629.7916666666667</v>
      </c>
      <c r="D108" s="227">
        <f t="shared" si="22"/>
        <v>1.2357407644126295</v>
      </c>
      <c r="E108" s="227">
        <f t="shared" si="30"/>
        <v>1.2015086803210677</v>
      </c>
      <c r="F108" s="228">
        <f t="shared" si="26"/>
        <v>1.0284909170047896</v>
      </c>
      <c r="G108" s="226" t="str">
        <f t="shared" si="20"/>
        <v/>
      </c>
      <c r="H108" s="228">
        <f t="shared" si="21"/>
        <v>1.0284909170047896</v>
      </c>
      <c r="I108" s="227">
        <f t="shared" si="27"/>
        <v>1.2357407644126295</v>
      </c>
      <c r="J108" s="227">
        <f t="shared" si="31"/>
        <v>1.2015086803210677</v>
      </c>
      <c r="K108" s="222">
        <f t="shared" si="23"/>
        <v>1676.2259257767641</v>
      </c>
      <c r="L108" s="197">
        <f t="shared" si="33"/>
        <v>1655.0784415686669</v>
      </c>
    </row>
    <row r="109" spans="1:12" x14ac:dyDescent="0.25">
      <c r="A109" s="161" t="s">
        <v>237</v>
      </c>
      <c r="B109" s="162">
        <v>817</v>
      </c>
      <c r="C109" s="222">
        <f t="shared" si="32"/>
        <v>1633.4583333333333</v>
      </c>
      <c r="D109" s="227">
        <f t="shared" si="22"/>
        <v>0.50016580363747676</v>
      </c>
      <c r="E109" s="227">
        <f>(1/8)*(D85+2*D97+3*D109+2*D121)</f>
        <v>0.46984166828857538</v>
      </c>
      <c r="F109" s="228">
        <f t="shared" si="26"/>
        <v>1.0645411792856916</v>
      </c>
      <c r="G109" s="226" t="str">
        <f t="shared" si="20"/>
        <v/>
      </c>
      <c r="H109" s="228">
        <f t="shared" si="21"/>
        <v>1.0645411792856916</v>
      </c>
      <c r="I109" s="227">
        <f t="shared" si="27"/>
        <v>0.50016580363747676</v>
      </c>
      <c r="J109" s="227">
        <f>(1/8)*(I85+2*I97+3*I109+2*I121)</f>
        <v>0.46984166828857538</v>
      </c>
      <c r="K109" s="222">
        <f t="shared" si="23"/>
        <v>1738.8836604807068</v>
      </c>
      <c r="L109" s="197">
        <f t="shared" si="33"/>
        <v>1657.110938677579</v>
      </c>
    </row>
    <row r="110" spans="1:12" x14ac:dyDescent="0.25">
      <c r="A110" s="161" t="s">
        <v>238</v>
      </c>
      <c r="B110" s="162">
        <v>643</v>
      </c>
      <c r="C110" s="222">
        <f t="shared" si="32"/>
        <v>1644.375</v>
      </c>
      <c r="D110" s="227">
        <f t="shared" si="22"/>
        <v>0.39103002660585329</v>
      </c>
      <c r="E110" s="227">
        <f>(1/8)*(D86+2*D98+3*D110+2*D122)</f>
        <v>0.3789038827415685</v>
      </c>
      <c r="F110" s="228">
        <f t="shared" si="26"/>
        <v>1.0320032188019446</v>
      </c>
      <c r="G110" s="226" t="str">
        <f t="shared" si="20"/>
        <v/>
      </c>
      <c r="H110" s="228">
        <f t="shared" si="21"/>
        <v>1.0320032188019446</v>
      </c>
      <c r="I110" s="227">
        <f t="shared" si="27"/>
        <v>0.39103002660585329</v>
      </c>
      <c r="J110" s="227">
        <f>(1/8)*(I86+2*I98+3*I110+2*I122)</f>
        <v>0.3789038827415685</v>
      </c>
      <c r="K110" s="222">
        <f t="shared" si="23"/>
        <v>1697.0002929174477</v>
      </c>
      <c r="L110" s="197">
        <f t="shared" si="33"/>
        <v>1665.3057087533496</v>
      </c>
    </row>
    <row r="111" spans="1:12" x14ac:dyDescent="0.25">
      <c r="A111" s="161" t="s">
        <v>239</v>
      </c>
      <c r="B111" s="162">
        <v>653</v>
      </c>
      <c r="C111" s="222">
        <f t="shared" si="32"/>
        <v>1656.2083333333333</v>
      </c>
      <c r="D111" s="227">
        <f t="shared" si="22"/>
        <v>0.39427406978791923</v>
      </c>
      <c r="E111" s="227">
        <f>(1/6)*(D87+2*D99+3*D111)</f>
        <v>0.41376343707044527</v>
      </c>
      <c r="F111" s="228">
        <f t="shared" si="26"/>
        <v>0.9528973187662112</v>
      </c>
      <c r="G111" s="226" t="str">
        <f t="shared" si="20"/>
        <v/>
      </c>
      <c r="H111" s="228">
        <f t="shared" si="21"/>
        <v>0.9528973187662112</v>
      </c>
      <c r="I111" s="227">
        <f t="shared" si="27"/>
        <v>0.39427406978791923</v>
      </c>
      <c r="J111" s="227">
        <f>(1/6)*(I87+2*I99+3*I111)</f>
        <v>0.41376343707044527</v>
      </c>
      <c r="K111" s="222">
        <f t="shared" si="23"/>
        <v>1578.1964801515885</v>
      </c>
      <c r="L111" s="197">
        <f t="shared" si="33"/>
        <v>1673.7469025173541</v>
      </c>
    </row>
    <row r="112" spans="1:12" x14ac:dyDescent="0.25">
      <c r="A112" s="161" t="s">
        <v>240</v>
      </c>
      <c r="B112" s="162">
        <v>665</v>
      </c>
      <c r="C112" s="222">
        <f t="shared" si="32"/>
        <v>1673.1666666666667</v>
      </c>
      <c r="D112" s="227">
        <f t="shared" si="22"/>
        <v>0.39744994521366667</v>
      </c>
      <c r="E112" s="227">
        <f t="shared" ref="E112:E121" si="34">(1/6)*(D88+2*D100+3*D112)</f>
        <v>0.41430181792083998</v>
      </c>
      <c r="F112" s="228">
        <f t="shared" si="26"/>
        <v>0.95932464696451525</v>
      </c>
      <c r="G112" s="226" t="str">
        <f t="shared" si="20"/>
        <v/>
      </c>
      <c r="H112" s="228">
        <f t="shared" si="21"/>
        <v>0.95932464696451525</v>
      </c>
      <c r="I112" s="227">
        <f t="shared" si="27"/>
        <v>0.39744994521366667</v>
      </c>
      <c r="J112" s="227">
        <f t="shared" ref="J112:J121" si="35">(1/6)*(I88+2*I100+3*I112)</f>
        <v>0.41430181792083998</v>
      </c>
      <c r="K112" s="222">
        <f t="shared" si="23"/>
        <v>1605.1100218127949</v>
      </c>
      <c r="L112" s="197">
        <f t="shared" si="33"/>
        <v>1686.0321672297471</v>
      </c>
    </row>
    <row r="113" spans="1:12" x14ac:dyDescent="0.25">
      <c r="A113" s="161" t="s">
        <v>241</v>
      </c>
      <c r="B113" s="162">
        <v>1087</v>
      </c>
      <c r="C113" s="222">
        <f t="shared" si="32"/>
        <v>1688.8333333333333</v>
      </c>
      <c r="D113" s="227">
        <f t="shared" si="22"/>
        <v>0.64363959340767796</v>
      </c>
      <c r="E113" s="227">
        <f t="shared" si="34"/>
        <v>0.64837676246535014</v>
      </c>
      <c r="F113" s="228">
        <f t="shared" si="26"/>
        <v>0.99269380191902645</v>
      </c>
      <c r="G113" s="226" t="str">
        <f t="shared" si="20"/>
        <v/>
      </c>
      <c r="H113" s="228">
        <f t="shared" si="21"/>
        <v>0.99269380191902645</v>
      </c>
      <c r="I113" s="227">
        <f t="shared" si="27"/>
        <v>0.64363959340767796</v>
      </c>
      <c r="J113" s="227">
        <f t="shared" si="35"/>
        <v>0.64837676246535014</v>
      </c>
      <c r="K113" s="222">
        <f t="shared" si="23"/>
        <v>1676.4943824742491</v>
      </c>
      <c r="L113" s="197">
        <f t="shared" si="33"/>
        <v>1700.4276741665224</v>
      </c>
    </row>
    <row r="114" spans="1:12" x14ac:dyDescent="0.25">
      <c r="A114" s="161" t="s">
        <v>242</v>
      </c>
      <c r="B114" s="162">
        <v>1837</v>
      </c>
      <c r="C114" s="222">
        <f t="shared" si="32"/>
        <v>1702.875</v>
      </c>
      <c r="D114" s="227">
        <f t="shared" si="22"/>
        <v>1.0787638552448067</v>
      </c>
      <c r="E114" s="227">
        <f t="shared" si="34"/>
        <v>1.1163156133541303</v>
      </c>
      <c r="F114" s="228">
        <f t="shared" si="26"/>
        <v>0.96636098459960262</v>
      </c>
      <c r="G114" s="226" t="str">
        <f t="shared" si="20"/>
        <v/>
      </c>
      <c r="H114" s="228">
        <f t="shared" si="21"/>
        <v>0.96636098459960262</v>
      </c>
      <c r="I114" s="227">
        <f t="shared" si="27"/>
        <v>1.0787638552448067</v>
      </c>
      <c r="J114" s="227">
        <f t="shared" si="35"/>
        <v>1.1163156133541303</v>
      </c>
      <c r="K114" s="222">
        <f t="shared" si="23"/>
        <v>1645.5919616500482</v>
      </c>
      <c r="L114" s="197">
        <f t="shared" si="33"/>
        <v>1716.9012192346243</v>
      </c>
    </row>
    <row r="115" spans="1:12" x14ac:dyDescent="0.25">
      <c r="A115" s="161" t="s">
        <v>243</v>
      </c>
      <c r="B115" s="162">
        <v>2239</v>
      </c>
      <c r="C115" s="222">
        <f t="shared" si="32"/>
        <v>1714.875</v>
      </c>
      <c r="D115" s="227">
        <f t="shared" si="22"/>
        <v>1.3056345214665792</v>
      </c>
      <c r="E115" s="227">
        <f t="shared" si="34"/>
        <v>1.2965413601883151</v>
      </c>
      <c r="F115" s="228">
        <f t="shared" si="26"/>
        <v>1.0070133985366601</v>
      </c>
      <c r="G115" s="226" t="str">
        <f t="shared" si="20"/>
        <v/>
      </c>
      <c r="H115" s="228">
        <f t="shared" si="21"/>
        <v>1.0070133985366601</v>
      </c>
      <c r="I115" s="227">
        <f t="shared" si="27"/>
        <v>1.305634521466579</v>
      </c>
      <c r="J115" s="227">
        <f t="shared" si="35"/>
        <v>1.2965413601883151</v>
      </c>
      <c r="K115" s="222">
        <f t="shared" si="23"/>
        <v>1726.9021018155552</v>
      </c>
      <c r="L115" s="197">
        <f t="shared" si="33"/>
        <v>1735.6084368812187</v>
      </c>
    </row>
    <row r="116" spans="1:12" x14ac:dyDescent="0.25">
      <c r="A116" s="161" t="s">
        <v>244</v>
      </c>
      <c r="B116" s="162">
        <v>2343</v>
      </c>
      <c r="C116" s="222">
        <f>(0.5*B110+SUM(B111:B121)+B122*0.5)/12</f>
        <v>1719.6666666666667</v>
      </c>
      <c r="D116" s="227">
        <f t="shared" si="22"/>
        <v>1.3624733475479744</v>
      </c>
      <c r="E116" s="227">
        <f t="shared" si="34"/>
        <v>1.360081994549668</v>
      </c>
      <c r="F116" s="228">
        <f t="shared" si="26"/>
        <v>1.0017582417882815</v>
      </c>
      <c r="G116" s="226" t="str">
        <f t="shared" si="20"/>
        <v/>
      </c>
      <c r="H116" s="228">
        <f t="shared" si="21"/>
        <v>1.0017582417882815</v>
      </c>
      <c r="I116" s="227">
        <f t="shared" si="27"/>
        <v>1.3624733475479747</v>
      </c>
      <c r="J116" s="227">
        <f t="shared" si="35"/>
        <v>1.360081994549668</v>
      </c>
      <c r="K116" s="222">
        <f t="shared" si="23"/>
        <v>1722.6902564619147</v>
      </c>
      <c r="L116" s="197">
        <f>(0.5*K110+SUM(K111:K121)+K122*0.5)/12</f>
        <v>1751.0620314082792</v>
      </c>
    </row>
    <row r="117" spans="1:12" x14ac:dyDescent="0.25">
      <c r="A117" s="161" t="s">
        <v>245</v>
      </c>
      <c r="B117" s="162">
        <v>2806</v>
      </c>
      <c r="C117" s="222">
        <f>(0.5*B111+SUM(B112:B122))/11.5</f>
        <v>1767</v>
      </c>
      <c r="D117" s="227">
        <f t="shared" si="22"/>
        <v>1.5880022637238258</v>
      </c>
      <c r="E117" s="227">
        <f t="shared" si="34"/>
        <v>1.6008316303828167</v>
      </c>
      <c r="F117" s="228">
        <f t="shared" si="26"/>
        <v>0.99198581136485731</v>
      </c>
      <c r="G117" s="226" t="str">
        <f t="shared" si="20"/>
        <v/>
      </c>
      <c r="H117" s="228">
        <f t="shared" si="21"/>
        <v>0.99198581136485731</v>
      </c>
      <c r="I117" s="227">
        <f t="shared" si="27"/>
        <v>1.5880022637238258</v>
      </c>
      <c r="J117" s="227">
        <f t="shared" si="35"/>
        <v>1.6008316303828167</v>
      </c>
      <c r="K117" s="222">
        <f t="shared" si="23"/>
        <v>1752.8389286817028</v>
      </c>
      <c r="L117" s="197">
        <f>(0.5*K111+SUM(K112:K122))/11.5</f>
        <v>1764.95080672531</v>
      </c>
    </row>
    <row r="118" spans="1:12" x14ac:dyDescent="0.25">
      <c r="A118" s="161" t="s">
        <v>246</v>
      </c>
      <c r="B118" s="162">
        <v>2846</v>
      </c>
      <c r="C118" s="222">
        <f>(0.5*B112+SUM(B113:B122))/10.5</f>
        <v>1872.5238095238096</v>
      </c>
      <c r="D118" s="227">
        <f t="shared" si="22"/>
        <v>1.5198738651679677</v>
      </c>
      <c r="E118" s="227">
        <f t="shared" si="34"/>
        <v>1.5554354514623221</v>
      </c>
      <c r="F118" s="228">
        <f t="shared" si="26"/>
        <v>0.9771372150088764</v>
      </c>
      <c r="G118" s="226" t="str">
        <f t="shared" si="20"/>
        <v/>
      </c>
      <c r="H118" s="228">
        <f t="shared" si="21"/>
        <v>0.9771372150088764</v>
      </c>
      <c r="I118" s="227">
        <f t="shared" si="27"/>
        <v>1.5198738651679677</v>
      </c>
      <c r="J118" s="227">
        <f t="shared" si="35"/>
        <v>1.5554354514623221</v>
      </c>
      <c r="K118" s="222">
        <f t="shared" si="23"/>
        <v>1829.7127002759071</v>
      </c>
      <c r="L118" s="197">
        <f>(0.5*K112+SUM(K113:K122))/10.5</f>
        <v>1781.4553358437022</v>
      </c>
    </row>
    <row r="119" spans="1:12" x14ac:dyDescent="0.25">
      <c r="A119" s="161" t="s">
        <v>247</v>
      </c>
      <c r="B119" s="162">
        <v>2387</v>
      </c>
      <c r="C119" s="222">
        <f>(0.5*B113+SUM(B114:B122))/9.5</f>
        <v>1977.421052631579</v>
      </c>
      <c r="D119" s="227">
        <f t="shared" si="22"/>
        <v>1.2071278379601289</v>
      </c>
      <c r="E119" s="227">
        <f t="shared" si="34"/>
        <v>1.2966932472631241</v>
      </c>
      <c r="F119" s="228">
        <f t="shared" si="26"/>
        <v>0.9309278354830357</v>
      </c>
      <c r="G119" s="226" t="str">
        <f t="shared" si="20"/>
        <v/>
      </c>
      <c r="H119" s="228">
        <f t="shared" si="21"/>
        <v>0.9309278354830357</v>
      </c>
      <c r="I119" s="227">
        <f t="shared" si="27"/>
        <v>1.2071278379601289</v>
      </c>
      <c r="J119" s="227">
        <f t="shared" si="35"/>
        <v>1.2966932472631243</v>
      </c>
      <c r="K119" s="222">
        <f t="shared" si="23"/>
        <v>1840.8363003649013</v>
      </c>
      <c r="L119" s="197">
        <f>(0.5*K113+SUM(K114:K122))/9.5</f>
        <v>1796.2609288647739</v>
      </c>
    </row>
    <row r="120" spans="1:12" x14ac:dyDescent="0.25">
      <c r="A120" s="161" t="s">
        <v>248</v>
      </c>
      <c r="B120" s="162">
        <v>2209</v>
      </c>
      <c r="C120" s="222">
        <f>(0.5*B114+SUM(B115:B122))/8.5</f>
        <v>2038.0588235294117</v>
      </c>
      <c r="D120" s="227">
        <f t="shared" si="22"/>
        <v>1.0838745057292118</v>
      </c>
      <c r="E120" s="227">
        <f t="shared" si="34"/>
        <v>1.1620877453196803</v>
      </c>
      <c r="F120" s="228">
        <f t="shared" si="26"/>
        <v>0.93269592601292539</v>
      </c>
      <c r="G120" s="226" t="str">
        <f t="shared" si="20"/>
        <v/>
      </c>
      <c r="H120" s="228">
        <f t="shared" si="21"/>
        <v>0.93269592601292539</v>
      </c>
      <c r="I120" s="227">
        <f t="shared" si="27"/>
        <v>1.0838745057292118</v>
      </c>
      <c r="J120" s="227">
        <f t="shared" si="35"/>
        <v>1.1620877453196803</v>
      </c>
      <c r="K120" s="222">
        <f t="shared" si="23"/>
        <v>1900.8891616805779</v>
      </c>
      <c r="L120" s="197">
        <f>(0.5*K114+SUM(K115:K122))/8.5</f>
        <v>1812.1689002533176</v>
      </c>
    </row>
    <row r="121" spans="1:12" x14ac:dyDescent="0.25">
      <c r="A121" s="161" t="s">
        <v>249</v>
      </c>
      <c r="B121" s="162">
        <v>910</v>
      </c>
      <c r="C121" s="222">
        <f>(0.5*B115+SUM(B116:B122))/7.5</f>
        <v>2038.0666666666666</v>
      </c>
      <c r="D121" s="227">
        <f t="shared" si="22"/>
        <v>0.44650158647083837</v>
      </c>
      <c r="E121" s="227">
        <f t="shared" si="34"/>
        <v>0.46353043210126077</v>
      </c>
      <c r="F121" s="228">
        <f t="shared" si="26"/>
        <v>0.96326272354281506</v>
      </c>
      <c r="G121" s="226" t="str">
        <f t="shared" si="20"/>
        <v/>
      </c>
      <c r="H121" s="228">
        <f t="shared" si="21"/>
        <v>0.96326272354281506</v>
      </c>
      <c r="I121" s="227">
        <f t="shared" si="27"/>
        <v>0.44650158647083837</v>
      </c>
      <c r="J121" s="227">
        <f t="shared" si="35"/>
        <v>0.46353043210126077</v>
      </c>
      <c r="K121" s="222">
        <f t="shared" si="23"/>
        <v>1963.1936480951599</v>
      </c>
      <c r="L121" s="197">
        <f>(0.5*K115+SUM(K116:K122))/7.5</f>
        <v>1828.9584827227197</v>
      </c>
    </row>
    <row r="122" spans="1:12" x14ac:dyDescent="0.25">
      <c r="A122" s="163" t="s">
        <v>250</v>
      </c>
      <c r="B122" s="164">
        <v>665</v>
      </c>
      <c r="C122" s="222">
        <f>(0.5*B116+SUM(B117:B122))/6.5</f>
        <v>1999.1538461538462</v>
      </c>
      <c r="D122" s="227">
        <f t="shared" si="22"/>
        <v>0.33264073261764593</v>
      </c>
      <c r="E122" s="227">
        <f>(1/6)*(D98+2*D110+3*D122)</f>
        <v>0.36071189523432778</v>
      </c>
      <c r="F122" s="228">
        <f t="shared" si="26"/>
        <v>0.92217843939289523</v>
      </c>
      <c r="G122" s="226" t="str">
        <f t="shared" si="20"/>
        <v/>
      </c>
      <c r="H122" s="228">
        <f t="shared" si="21"/>
        <v>0.92217843939289523</v>
      </c>
      <c r="I122" s="227">
        <f t="shared" si="27"/>
        <v>0.33264073261764593</v>
      </c>
      <c r="J122" s="227">
        <f>(1/6)*(I98+2*I110+3*I122)</f>
        <v>0.36071189523432778</v>
      </c>
      <c r="K122" s="222">
        <f t="shared" si="23"/>
        <v>1843.5765739524581</v>
      </c>
      <c r="L122" s="197">
        <f>(0.5*K116+SUM(K117:K122))/6.5</f>
        <v>1844.9834525048714</v>
      </c>
    </row>
    <row r="125" spans="1:12" x14ac:dyDescent="0.25">
      <c r="F125" s="224">
        <f>STDEV(F3:F122)</f>
        <v>3.5325772181651581E-2</v>
      </c>
    </row>
    <row r="126" spans="1:12" x14ac:dyDescent="0.25">
      <c r="F126" s="225" t="s">
        <v>463</v>
      </c>
    </row>
    <row r="127" spans="1:12" x14ac:dyDescent="0.25">
      <c r="F127" s="224">
        <f>AVERAGE(F2:F122)</f>
        <v>0.99808854650789403</v>
      </c>
    </row>
    <row r="128" spans="1:12" x14ac:dyDescent="0.25">
      <c r="F128" s="225" t="s">
        <v>464</v>
      </c>
    </row>
    <row r="129" spans="6:6" x14ac:dyDescent="0.25">
      <c r="F129" s="224">
        <f>F127+3*F125</f>
        <v>1.1040658630528488</v>
      </c>
    </row>
    <row r="130" spans="6:6" x14ac:dyDescent="0.25">
      <c r="F130" s="225" t="s">
        <v>465</v>
      </c>
    </row>
    <row r="131" spans="6:6" x14ac:dyDescent="0.25">
      <c r="F131" s="224">
        <f>F127-3*F125</f>
        <v>0.89211122996293923</v>
      </c>
    </row>
    <row r="132" spans="6:6" x14ac:dyDescent="0.25">
      <c r="F132" s="225" t="s">
        <v>466</v>
      </c>
    </row>
  </sheetData>
  <mergeCells count="1">
    <mergeCell ref="G1:H1"/>
  </mergeCells>
  <pageMargins left="0.7" right="0.7" top="0.75" bottom="0.75" header="0.3" footer="0.3"/>
  <ignoredErrors>
    <ignoredError sqref="E3:E4 E5:E122 H78" 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5A2FF-9FC3-477D-94BE-73FFEF79611D}">
  <dimension ref="A1:P175"/>
  <sheetViews>
    <sheetView zoomScale="130" zoomScaleNormal="130" workbookViewId="0">
      <selection activeCell="D8" sqref="D8"/>
    </sheetView>
  </sheetViews>
  <sheetFormatPr defaultRowHeight="15.75" x14ac:dyDescent="0.25"/>
  <cols>
    <col min="1" max="2" width="12.42578125" style="107" customWidth="1"/>
    <col min="3" max="16" width="9.140625" style="108"/>
  </cols>
  <sheetData>
    <row r="1" spans="1:15" ht="32.25" customHeight="1" x14ac:dyDescent="0.25">
      <c r="A1" s="109" t="s">
        <v>7</v>
      </c>
      <c r="B1" s="109" t="s">
        <v>153</v>
      </c>
      <c r="C1" s="281" t="s">
        <v>505</v>
      </c>
      <c r="D1" s="281" t="s">
        <v>506</v>
      </c>
      <c r="E1" s="281" t="s">
        <v>507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1:15" x14ac:dyDescent="0.25">
      <c r="A2" s="279">
        <v>29221</v>
      </c>
      <c r="B2" s="111">
        <v>276986</v>
      </c>
    </row>
    <row r="3" spans="1:15" x14ac:dyDescent="0.25">
      <c r="A3" s="279">
        <v>29252</v>
      </c>
      <c r="B3" s="111">
        <v>260633</v>
      </c>
    </row>
    <row r="4" spans="1:15" x14ac:dyDescent="0.25">
      <c r="A4" s="279">
        <v>29281</v>
      </c>
      <c r="B4" s="111">
        <v>291551</v>
      </c>
    </row>
    <row r="5" spans="1:15" x14ac:dyDescent="0.25">
      <c r="A5" s="279">
        <v>29312</v>
      </c>
      <c r="B5" s="111">
        <v>275383</v>
      </c>
      <c r="C5" s="108">
        <f>(B2*0.5+SUM(B3:B7)+B8*0.5)/6</f>
        <v>265411.58333333331</v>
      </c>
    </row>
    <row r="6" spans="1:15" x14ac:dyDescent="0.25">
      <c r="A6" s="279">
        <v>29342</v>
      </c>
      <c r="B6" s="111">
        <v>275302</v>
      </c>
      <c r="C6" s="108">
        <f t="shared" ref="C6:C69" si="0">(B3*0.5+SUM(B4:B8)+B9*0.5)/6</f>
        <v>263363.66666666669</v>
      </c>
    </row>
    <row r="7" spans="1:15" x14ac:dyDescent="0.25">
      <c r="A7" s="279">
        <v>29373</v>
      </c>
      <c r="B7" s="111">
        <v>231693</v>
      </c>
      <c r="C7" s="108">
        <f t="shared" si="0"/>
        <v>263350.25</v>
      </c>
    </row>
    <row r="8" spans="1:15" x14ac:dyDescent="0.25">
      <c r="A8" s="279">
        <v>29403</v>
      </c>
      <c r="B8" s="111">
        <v>238829</v>
      </c>
      <c r="C8" s="108">
        <f t="shared" si="0"/>
        <v>264178.08333333331</v>
      </c>
      <c r="D8" s="108">
        <f>(B2*0.5+SUM(B3:B13)+B14*0.5)/12</f>
        <v>269077.95833333331</v>
      </c>
    </row>
    <row r="9" spans="1:15" x14ac:dyDescent="0.25">
      <c r="A9" s="279">
        <v>29434</v>
      </c>
      <c r="B9" s="111">
        <v>274215</v>
      </c>
      <c r="C9" s="108">
        <f t="shared" si="0"/>
        <v>267095.08333333331</v>
      </c>
      <c r="D9" s="108">
        <f t="shared" ref="D9:D72" si="1">(B3*0.5+SUM(B4:B14)+B15*0.5)/12</f>
        <v>270075.625</v>
      </c>
    </row>
    <row r="10" spans="1:15" x14ac:dyDescent="0.25">
      <c r="A10" s="279">
        <v>29465</v>
      </c>
      <c r="B10" s="111">
        <v>277808</v>
      </c>
      <c r="C10" s="108">
        <f t="shared" si="0"/>
        <v>268090.66666666669</v>
      </c>
      <c r="D10" s="108">
        <f t="shared" si="1"/>
        <v>271120</v>
      </c>
    </row>
    <row r="11" spans="1:15" x14ac:dyDescent="0.25">
      <c r="A11" s="279">
        <v>29495</v>
      </c>
      <c r="B11" s="111">
        <v>299060</v>
      </c>
      <c r="C11" s="108">
        <f t="shared" si="0"/>
        <v>272744.33333333331</v>
      </c>
      <c r="D11" s="108">
        <f t="shared" si="1"/>
        <v>272100.75</v>
      </c>
    </row>
    <row r="12" spans="1:15" x14ac:dyDescent="0.25">
      <c r="A12" s="279">
        <v>29526</v>
      </c>
      <c r="B12" s="111">
        <v>286629</v>
      </c>
      <c r="C12" s="108">
        <f t="shared" si="0"/>
        <v>276787.58333333331</v>
      </c>
      <c r="D12" s="108">
        <f t="shared" si="1"/>
        <v>272823.5</v>
      </c>
    </row>
    <row r="13" spans="1:15" x14ac:dyDescent="0.25">
      <c r="A13" s="279">
        <v>29556</v>
      </c>
      <c r="B13" s="111">
        <v>232313</v>
      </c>
      <c r="C13" s="108">
        <f t="shared" si="0"/>
        <v>278889.75</v>
      </c>
      <c r="D13" s="108">
        <f t="shared" si="1"/>
        <v>273489.125</v>
      </c>
    </row>
    <row r="14" spans="1:15" x14ac:dyDescent="0.25">
      <c r="A14" s="279">
        <v>29587</v>
      </c>
      <c r="B14" s="111">
        <v>294053</v>
      </c>
      <c r="C14" s="108">
        <f t="shared" si="0"/>
        <v>280023.41666666669</v>
      </c>
      <c r="D14" s="108">
        <f t="shared" si="1"/>
        <v>274389.08333333331</v>
      </c>
      <c r="E14" s="108">
        <f>(0.5*B2+SUM(B3:B25)+B26*0.5)/24</f>
        <v>274833.14583333331</v>
      </c>
    </row>
    <row r="15" spans="1:15" x14ac:dyDescent="0.25">
      <c r="A15" s="279">
        <v>29618</v>
      </c>
      <c r="B15" s="111">
        <v>267510</v>
      </c>
      <c r="C15" s="108">
        <f t="shared" si="0"/>
        <v>278551.91666666669</v>
      </c>
      <c r="D15" s="108">
        <f t="shared" si="1"/>
        <v>275739.16666666669</v>
      </c>
      <c r="E15" s="108">
        <f t="shared" ref="E15:E78" si="2">(0.5*B3+SUM(B4:B26)+B27*0.5)/24</f>
        <v>275167.52083333331</v>
      </c>
    </row>
    <row r="16" spans="1:15" x14ac:dyDescent="0.25">
      <c r="A16" s="279">
        <v>29646</v>
      </c>
      <c r="B16" s="111">
        <v>309739</v>
      </c>
      <c r="C16" s="108">
        <f t="shared" si="0"/>
        <v>278887.58333333331</v>
      </c>
      <c r="D16" s="108">
        <f t="shared" si="1"/>
        <v>276895.95833333331</v>
      </c>
      <c r="E16" s="108">
        <f t="shared" si="2"/>
        <v>275419.97916666669</v>
      </c>
    </row>
    <row r="17" spans="1:5" x14ac:dyDescent="0.25">
      <c r="A17" s="279">
        <v>29677</v>
      </c>
      <c r="B17" s="111">
        <v>280733</v>
      </c>
      <c r="C17" s="108">
        <f t="shared" si="0"/>
        <v>276033.83333333331</v>
      </c>
      <c r="D17" s="108">
        <f t="shared" si="1"/>
        <v>278388.41666666669</v>
      </c>
      <c r="E17" s="108">
        <f t="shared" si="2"/>
        <v>275850.14583333331</v>
      </c>
    </row>
    <row r="18" spans="1:5" x14ac:dyDescent="0.25">
      <c r="A18" s="279">
        <v>29707</v>
      </c>
      <c r="B18" s="111">
        <v>287298</v>
      </c>
      <c r="C18" s="108">
        <f t="shared" si="0"/>
        <v>274690.75</v>
      </c>
      <c r="D18" s="108">
        <f t="shared" si="1"/>
        <v>279556.875</v>
      </c>
      <c r="E18" s="108">
        <f t="shared" si="2"/>
        <v>276139.64583333331</v>
      </c>
    </row>
    <row r="19" spans="1:5" x14ac:dyDescent="0.25">
      <c r="A19" s="279">
        <v>29738</v>
      </c>
      <c r="B19" s="111">
        <v>235672</v>
      </c>
      <c r="C19" s="108">
        <f t="shared" si="0"/>
        <v>274902.16666666669</v>
      </c>
      <c r="D19" s="108">
        <f t="shared" si="1"/>
        <v>280151.54166666669</v>
      </c>
      <c r="E19" s="108">
        <f t="shared" si="2"/>
        <v>276421.3125</v>
      </c>
    </row>
    <row r="20" spans="1:5" x14ac:dyDescent="0.25">
      <c r="A20" s="279">
        <v>29768</v>
      </c>
      <c r="B20" s="111">
        <v>256449</v>
      </c>
      <c r="C20" s="108">
        <f t="shared" si="0"/>
        <v>276753.41666666669</v>
      </c>
      <c r="D20" s="108">
        <f t="shared" si="1"/>
        <v>280588.33333333331</v>
      </c>
      <c r="E20" s="108">
        <f t="shared" si="2"/>
        <v>277290.60416666669</v>
      </c>
    </row>
    <row r="21" spans="1:5" x14ac:dyDescent="0.25">
      <c r="A21" s="279">
        <v>29799</v>
      </c>
      <c r="B21" s="111">
        <v>288997</v>
      </c>
      <c r="C21" s="108">
        <f t="shared" si="0"/>
        <v>280561.83333333331</v>
      </c>
      <c r="D21" s="108">
        <f t="shared" si="1"/>
        <v>280259.41666666669</v>
      </c>
      <c r="E21" s="108">
        <f t="shared" si="2"/>
        <v>278564.14583333331</v>
      </c>
    </row>
    <row r="22" spans="1:5" x14ac:dyDescent="0.25">
      <c r="A22" s="279">
        <v>29830</v>
      </c>
      <c r="B22" s="111">
        <v>290789</v>
      </c>
      <c r="C22" s="108">
        <f t="shared" si="0"/>
        <v>281415.5</v>
      </c>
      <c r="D22" s="108">
        <f t="shared" si="1"/>
        <v>279719.95833333331</v>
      </c>
      <c r="E22" s="108">
        <f t="shared" si="2"/>
        <v>279557.89583333331</v>
      </c>
    </row>
    <row r="23" spans="1:5" x14ac:dyDescent="0.25">
      <c r="A23" s="279">
        <v>29860</v>
      </c>
      <c r="B23" s="111">
        <v>321898</v>
      </c>
      <c r="C23" s="108">
        <f t="shared" si="0"/>
        <v>285142.83333333331</v>
      </c>
      <c r="D23" s="108">
        <f t="shared" si="1"/>
        <v>279599.54166666669</v>
      </c>
      <c r="E23" s="108">
        <f t="shared" si="2"/>
        <v>280899.08333333331</v>
      </c>
    </row>
    <row r="24" spans="1:5" x14ac:dyDescent="0.25">
      <c r="A24" s="279">
        <v>29891</v>
      </c>
      <c r="B24" s="111">
        <v>291834</v>
      </c>
      <c r="C24" s="108">
        <f t="shared" si="0"/>
        <v>285828.08333333331</v>
      </c>
      <c r="D24" s="108">
        <f t="shared" si="1"/>
        <v>279455.79166666669</v>
      </c>
      <c r="E24" s="108">
        <f t="shared" si="2"/>
        <v>282440.0625</v>
      </c>
    </row>
    <row r="25" spans="1:5" x14ac:dyDescent="0.25">
      <c r="A25" s="279">
        <v>29921</v>
      </c>
      <c r="B25" s="111">
        <v>241380</v>
      </c>
      <c r="C25" s="108">
        <f t="shared" si="0"/>
        <v>284537.75</v>
      </c>
      <c r="D25" s="108">
        <f t="shared" si="1"/>
        <v>279353.5</v>
      </c>
      <c r="E25" s="108">
        <f t="shared" si="2"/>
        <v>283806.5625</v>
      </c>
    </row>
    <row r="26" spans="1:5" x14ac:dyDescent="0.25">
      <c r="A26" s="279">
        <v>29952</v>
      </c>
      <c r="B26" s="111">
        <v>295469</v>
      </c>
      <c r="C26" s="108">
        <f t="shared" si="0"/>
        <v>282445.66666666669</v>
      </c>
      <c r="D26" s="108">
        <f t="shared" si="1"/>
        <v>280192.125</v>
      </c>
      <c r="E26" s="108">
        <f t="shared" si="2"/>
        <v>285189.10416666669</v>
      </c>
    </row>
    <row r="27" spans="1:5" x14ac:dyDescent="0.25">
      <c r="A27" s="279">
        <v>29983</v>
      </c>
      <c r="B27" s="111">
        <v>258200</v>
      </c>
      <c r="C27" s="108">
        <f t="shared" si="0"/>
        <v>278349.75</v>
      </c>
      <c r="D27" s="108">
        <f t="shared" si="1"/>
        <v>281389.125</v>
      </c>
      <c r="E27" s="108">
        <f t="shared" si="2"/>
        <v>286566.97916666669</v>
      </c>
    </row>
    <row r="28" spans="1:5" x14ac:dyDescent="0.25">
      <c r="A28" s="279">
        <v>30011</v>
      </c>
      <c r="B28" s="111">
        <v>306102</v>
      </c>
      <c r="C28" s="108">
        <f t="shared" si="0"/>
        <v>277291.5</v>
      </c>
      <c r="D28" s="108">
        <f t="shared" si="1"/>
        <v>282219.83333333331</v>
      </c>
      <c r="E28" s="108">
        <f t="shared" si="2"/>
        <v>288022.77083333331</v>
      </c>
    </row>
    <row r="29" spans="1:5" x14ac:dyDescent="0.25">
      <c r="A29" s="279">
        <v>30042</v>
      </c>
      <c r="B29" s="111">
        <v>281480</v>
      </c>
      <c r="C29" s="108">
        <f t="shared" si="0"/>
        <v>275241.41666666669</v>
      </c>
      <c r="D29" s="108">
        <f t="shared" si="1"/>
        <v>283409.75</v>
      </c>
      <c r="E29" s="108">
        <f t="shared" si="2"/>
        <v>289549.16666666669</v>
      </c>
    </row>
    <row r="30" spans="1:5" x14ac:dyDescent="0.25">
      <c r="A30" s="279">
        <v>30072</v>
      </c>
      <c r="B30" s="111">
        <v>283101</v>
      </c>
      <c r="C30" s="108">
        <f t="shared" si="0"/>
        <v>276950.16666666669</v>
      </c>
      <c r="D30" s="108">
        <f t="shared" si="1"/>
        <v>285323.25</v>
      </c>
      <c r="E30" s="108">
        <f t="shared" si="2"/>
        <v>291122.125</v>
      </c>
    </row>
    <row r="31" spans="1:5" x14ac:dyDescent="0.25">
      <c r="A31" s="279">
        <v>30103</v>
      </c>
      <c r="B31" s="111">
        <v>237414</v>
      </c>
      <c r="C31" s="108">
        <f t="shared" si="0"/>
        <v>279901.91666666669</v>
      </c>
      <c r="D31" s="108">
        <f t="shared" si="1"/>
        <v>287461.58333333331</v>
      </c>
      <c r="E31" s="108">
        <f t="shared" si="2"/>
        <v>292661.60416666669</v>
      </c>
    </row>
    <row r="32" spans="1:5" x14ac:dyDescent="0.25">
      <c r="A32" s="279">
        <v>30133</v>
      </c>
      <c r="B32" s="111">
        <v>274834</v>
      </c>
      <c r="C32" s="108">
        <f t="shared" si="0"/>
        <v>284373.83333333331</v>
      </c>
      <c r="D32" s="108">
        <f t="shared" si="1"/>
        <v>289789.875</v>
      </c>
      <c r="E32" s="108">
        <f t="shared" si="2"/>
        <v>293842.72916666669</v>
      </c>
    </row>
    <row r="33" spans="1:5" x14ac:dyDescent="0.25">
      <c r="A33" s="279">
        <v>30164</v>
      </c>
      <c r="B33" s="111">
        <v>299340</v>
      </c>
      <c r="C33" s="108">
        <f t="shared" si="0"/>
        <v>292296.75</v>
      </c>
      <c r="D33" s="108">
        <f t="shared" si="1"/>
        <v>292874.54166666669</v>
      </c>
      <c r="E33" s="108">
        <f t="shared" si="2"/>
        <v>295036.39583333331</v>
      </c>
    </row>
    <row r="34" spans="1:5" x14ac:dyDescent="0.25">
      <c r="A34" s="279">
        <v>30195</v>
      </c>
      <c r="B34" s="111">
        <v>300383</v>
      </c>
      <c r="C34" s="108">
        <f t="shared" si="0"/>
        <v>297631.66666666669</v>
      </c>
      <c r="D34" s="108">
        <f t="shared" si="1"/>
        <v>296325.58333333331</v>
      </c>
      <c r="E34" s="108">
        <f t="shared" si="2"/>
        <v>296423.875</v>
      </c>
    </row>
    <row r="35" spans="1:5" x14ac:dyDescent="0.25">
      <c r="A35" s="279">
        <v>30225</v>
      </c>
      <c r="B35" s="111">
        <v>340862</v>
      </c>
      <c r="C35" s="108">
        <f t="shared" si="0"/>
        <v>304338.33333333331</v>
      </c>
      <c r="D35" s="108">
        <f t="shared" si="1"/>
        <v>299498.79166666669</v>
      </c>
      <c r="E35" s="108">
        <f t="shared" si="2"/>
        <v>297520.875</v>
      </c>
    </row>
    <row r="36" spans="1:5" x14ac:dyDescent="0.25">
      <c r="A36" s="279">
        <v>30256</v>
      </c>
      <c r="B36" s="111">
        <v>318794</v>
      </c>
      <c r="C36" s="108">
        <f t="shared" si="0"/>
        <v>308798.91666666669</v>
      </c>
      <c r="D36" s="108">
        <f t="shared" si="1"/>
        <v>302788.45833333331</v>
      </c>
      <c r="E36" s="108">
        <f t="shared" si="2"/>
        <v>299267.75</v>
      </c>
    </row>
    <row r="37" spans="1:5" x14ac:dyDescent="0.25">
      <c r="A37" s="279">
        <v>30286</v>
      </c>
      <c r="B37" s="111">
        <v>265740</v>
      </c>
      <c r="C37" s="108">
        <f t="shared" si="0"/>
        <v>312749.25</v>
      </c>
      <c r="D37" s="108">
        <f t="shared" si="1"/>
        <v>305969.70833333331</v>
      </c>
      <c r="E37" s="108">
        <f t="shared" si="2"/>
        <v>301330.35416666669</v>
      </c>
    </row>
    <row r="38" spans="1:5" x14ac:dyDescent="0.25">
      <c r="A38" s="279">
        <v>30682</v>
      </c>
      <c r="B38" s="111">
        <v>326988</v>
      </c>
      <c r="C38" s="108">
        <f t="shared" si="0"/>
        <v>314623.75</v>
      </c>
      <c r="D38" s="108">
        <f t="shared" si="1"/>
        <v>307493.33333333331</v>
      </c>
      <c r="E38" s="108">
        <f t="shared" si="2"/>
        <v>302821.52083333331</v>
      </c>
    </row>
    <row r="39" spans="1:5" x14ac:dyDescent="0.25">
      <c r="A39" s="279">
        <v>30713</v>
      </c>
      <c r="B39" s="111">
        <v>300713</v>
      </c>
      <c r="C39" s="108">
        <f t="shared" si="0"/>
        <v>313280.16666666669</v>
      </c>
      <c r="D39" s="108">
        <f t="shared" si="1"/>
        <v>308683.66666666669</v>
      </c>
      <c r="E39" s="108">
        <f t="shared" si="2"/>
        <v>304569.875</v>
      </c>
    </row>
    <row r="40" spans="1:5" x14ac:dyDescent="0.25">
      <c r="A40" s="279">
        <v>30742</v>
      </c>
      <c r="B40" s="111">
        <v>346414</v>
      </c>
      <c r="C40" s="108">
        <f t="shared" si="0"/>
        <v>314307.75</v>
      </c>
      <c r="D40" s="108">
        <f t="shared" si="1"/>
        <v>310627.91666666669</v>
      </c>
      <c r="E40" s="108">
        <f t="shared" si="2"/>
        <v>307047.29166666669</v>
      </c>
    </row>
    <row r="41" spans="1:5" x14ac:dyDescent="0.25">
      <c r="A41" s="279">
        <v>30773</v>
      </c>
      <c r="B41" s="111">
        <v>317325</v>
      </c>
      <c r="C41" s="108">
        <f t="shared" si="0"/>
        <v>310648.33333333331</v>
      </c>
      <c r="D41" s="108">
        <f t="shared" si="1"/>
        <v>311632</v>
      </c>
      <c r="E41" s="108">
        <f t="shared" si="2"/>
        <v>309622.3125</v>
      </c>
    </row>
    <row r="42" spans="1:5" x14ac:dyDescent="0.25">
      <c r="A42" s="279">
        <v>30803</v>
      </c>
      <c r="B42" s="111">
        <v>326208</v>
      </c>
      <c r="C42" s="108">
        <f t="shared" si="0"/>
        <v>308568.41666666669</v>
      </c>
      <c r="D42" s="108">
        <f t="shared" si="1"/>
        <v>313212.25</v>
      </c>
      <c r="E42" s="108">
        <f t="shared" si="2"/>
        <v>311913.95833333331</v>
      </c>
    </row>
    <row r="43" spans="1:5" x14ac:dyDescent="0.25">
      <c r="A43" s="279">
        <v>30834</v>
      </c>
      <c r="B43" s="111">
        <v>270657</v>
      </c>
      <c r="C43" s="108">
        <f t="shared" si="0"/>
        <v>308506.58333333331</v>
      </c>
      <c r="D43" s="108">
        <f t="shared" si="1"/>
        <v>315199.125</v>
      </c>
      <c r="E43" s="108">
        <f t="shared" si="2"/>
        <v>313976.875</v>
      </c>
    </row>
    <row r="44" spans="1:5" x14ac:dyDescent="0.25">
      <c r="A44" s="279">
        <v>30864</v>
      </c>
      <c r="B44" s="111">
        <v>278158</v>
      </c>
      <c r="C44" s="108">
        <f t="shared" si="0"/>
        <v>308640.25</v>
      </c>
      <c r="D44" s="108">
        <f t="shared" si="1"/>
        <v>315853.16666666669</v>
      </c>
      <c r="E44" s="108">
        <f t="shared" si="2"/>
        <v>315262.39583333331</v>
      </c>
    </row>
    <row r="45" spans="1:5" x14ac:dyDescent="0.25">
      <c r="A45" s="279">
        <v>30895</v>
      </c>
      <c r="B45" s="111">
        <v>324584</v>
      </c>
      <c r="C45" s="108">
        <f t="shared" si="0"/>
        <v>313144.33333333331</v>
      </c>
      <c r="D45" s="108">
        <f t="shared" si="1"/>
        <v>316265.20833333331</v>
      </c>
      <c r="E45" s="108">
        <f t="shared" si="2"/>
        <v>316526.47916666669</v>
      </c>
    </row>
    <row r="46" spans="1:5" x14ac:dyDescent="0.25">
      <c r="A46" s="279">
        <v>30926</v>
      </c>
      <c r="B46" s="111">
        <v>321801</v>
      </c>
      <c r="C46" s="108">
        <f t="shared" si="0"/>
        <v>316090.5</v>
      </c>
      <c r="D46" s="108">
        <f t="shared" si="1"/>
        <v>317769</v>
      </c>
      <c r="E46" s="108">
        <f t="shared" si="2"/>
        <v>318329.29166666669</v>
      </c>
    </row>
    <row r="47" spans="1:5" x14ac:dyDescent="0.25">
      <c r="A47" s="279">
        <v>30956</v>
      </c>
      <c r="B47" s="111">
        <v>343542</v>
      </c>
      <c r="C47" s="108">
        <f t="shared" si="0"/>
        <v>321058</v>
      </c>
      <c r="D47" s="108">
        <f t="shared" si="1"/>
        <v>319745.83333333331</v>
      </c>
      <c r="E47" s="108">
        <f t="shared" si="2"/>
        <v>319841.04166666669</v>
      </c>
    </row>
    <row r="48" spans="1:5" x14ac:dyDescent="0.25">
      <c r="A48" s="279">
        <v>30987</v>
      </c>
      <c r="B48" s="111">
        <v>354040</v>
      </c>
      <c r="C48" s="108">
        <f t="shared" si="0"/>
        <v>323962</v>
      </c>
      <c r="D48" s="108">
        <f t="shared" si="1"/>
        <v>321039.45833333331</v>
      </c>
      <c r="E48" s="108">
        <f t="shared" si="2"/>
        <v>321475.60416666669</v>
      </c>
    </row>
    <row r="49" spans="1:5" x14ac:dyDescent="0.25">
      <c r="A49" s="279">
        <v>31017</v>
      </c>
      <c r="B49" s="111">
        <v>278179</v>
      </c>
      <c r="C49" s="108">
        <f t="shared" si="0"/>
        <v>327031.41666666669</v>
      </c>
      <c r="D49" s="108">
        <f t="shared" si="1"/>
        <v>321984.04166666669</v>
      </c>
      <c r="E49" s="108">
        <f t="shared" si="2"/>
        <v>323001.70833333331</v>
      </c>
    </row>
    <row r="50" spans="1:5" x14ac:dyDescent="0.25">
      <c r="A50" s="279">
        <v>31048</v>
      </c>
      <c r="B50" s="111">
        <v>330246</v>
      </c>
      <c r="C50" s="108">
        <f t="shared" si="0"/>
        <v>330851.41666666669</v>
      </c>
      <c r="D50" s="108">
        <f t="shared" si="1"/>
        <v>323031.45833333331</v>
      </c>
      <c r="E50" s="108">
        <f t="shared" si="2"/>
        <v>323764.97916666669</v>
      </c>
    </row>
    <row r="51" spans="1:5" x14ac:dyDescent="0.25">
      <c r="A51" s="279">
        <v>31079</v>
      </c>
      <c r="B51" s="111">
        <v>307344</v>
      </c>
      <c r="C51" s="108">
        <f t="shared" si="0"/>
        <v>328934.58333333331</v>
      </c>
      <c r="D51" s="108">
        <f t="shared" si="1"/>
        <v>324369.29166666669</v>
      </c>
      <c r="E51" s="108">
        <f t="shared" si="2"/>
        <v>324438.97916666669</v>
      </c>
    </row>
    <row r="52" spans="1:5" x14ac:dyDescent="0.25">
      <c r="A52" s="279">
        <v>31107</v>
      </c>
      <c r="B52" s="111">
        <v>375874</v>
      </c>
      <c r="C52" s="108">
        <f t="shared" si="0"/>
        <v>327877.58333333331</v>
      </c>
      <c r="D52" s="108">
        <f t="shared" si="1"/>
        <v>326030.66666666669</v>
      </c>
      <c r="E52" s="108">
        <f t="shared" si="2"/>
        <v>325400.625</v>
      </c>
    </row>
    <row r="53" spans="1:5" x14ac:dyDescent="0.25">
      <c r="A53" s="279">
        <v>31138</v>
      </c>
      <c r="B53" s="111">
        <v>335309</v>
      </c>
      <c r="C53" s="108">
        <f t="shared" si="0"/>
        <v>325004.91666666669</v>
      </c>
      <c r="D53" s="108">
        <f t="shared" si="1"/>
        <v>328050.08333333331</v>
      </c>
      <c r="E53" s="108">
        <f t="shared" si="2"/>
        <v>326546.54166666669</v>
      </c>
    </row>
    <row r="54" spans="1:5" x14ac:dyDescent="0.25">
      <c r="A54" s="279">
        <v>31168</v>
      </c>
      <c r="B54" s="111">
        <v>339271</v>
      </c>
      <c r="C54" s="108">
        <f t="shared" si="0"/>
        <v>324776.58333333331</v>
      </c>
      <c r="D54" s="108">
        <f t="shared" si="1"/>
        <v>329738.95833333331</v>
      </c>
      <c r="E54" s="108">
        <f t="shared" si="2"/>
        <v>327343.77083333331</v>
      </c>
    </row>
    <row r="55" spans="1:5" x14ac:dyDescent="0.25">
      <c r="A55" s="279">
        <v>31199</v>
      </c>
      <c r="B55" s="111">
        <v>280264</v>
      </c>
      <c r="C55" s="108">
        <f t="shared" si="0"/>
        <v>325029.91666666669</v>
      </c>
      <c r="D55" s="108">
        <f t="shared" si="1"/>
        <v>330804.29166666669</v>
      </c>
      <c r="E55" s="108">
        <f t="shared" si="2"/>
        <v>327790.0625</v>
      </c>
    </row>
    <row r="56" spans="1:5" x14ac:dyDescent="0.25">
      <c r="A56" s="279">
        <v>31229</v>
      </c>
      <c r="B56" s="111">
        <v>293689</v>
      </c>
      <c r="C56" s="108">
        <f t="shared" si="0"/>
        <v>325248.75</v>
      </c>
      <c r="D56" s="108">
        <f t="shared" si="1"/>
        <v>331676.79166666669</v>
      </c>
      <c r="E56" s="108">
        <f t="shared" si="2"/>
        <v>328090.58333333331</v>
      </c>
    </row>
    <row r="57" spans="1:5" x14ac:dyDescent="0.25">
      <c r="A57" s="279">
        <v>31260</v>
      </c>
      <c r="B57" s="111">
        <v>341161</v>
      </c>
      <c r="C57" s="108">
        <f t="shared" si="0"/>
        <v>330543.33333333331</v>
      </c>
      <c r="D57" s="108">
        <f t="shared" si="1"/>
        <v>332612.75</v>
      </c>
      <c r="E57" s="108">
        <f t="shared" si="2"/>
        <v>328100.29166666669</v>
      </c>
    </row>
    <row r="58" spans="1:5" x14ac:dyDescent="0.25">
      <c r="A58" s="279">
        <v>31291</v>
      </c>
      <c r="B58" s="111">
        <v>345097</v>
      </c>
      <c r="C58" s="108">
        <f t="shared" si="0"/>
        <v>333731</v>
      </c>
      <c r="D58" s="108">
        <f t="shared" si="1"/>
        <v>333032.25</v>
      </c>
      <c r="E58" s="108">
        <f t="shared" si="2"/>
        <v>328100.8125</v>
      </c>
    </row>
    <row r="59" spans="1:5" x14ac:dyDescent="0.25">
      <c r="A59" s="279">
        <v>31321</v>
      </c>
      <c r="B59" s="111">
        <v>368712</v>
      </c>
      <c r="C59" s="108">
        <f t="shared" si="0"/>
        <v>338348.66666666669</v>
      </c>
      <c r="D59" s="108">
        <f t="shared" si="1"/>
        <v>333347.25</v>
      </c>
      <c r="E59" s="108">
        <f t="shared" si="2"/>
        <v>328649.95833333331</v>
      </c>
    </row>
    <row r="60" spans="1:5" x14ac:dyDescent="0.25">
      <c r="A60" s="279">
        <v>31352</v>
      </c>
      <c r="B60" s="111">
        <v>369403</v>
      </c>
      <c r="C60" s="108">
        <f t="shared" si="0"/>
        <v>340448.91666666669</v>
      </c>
      <c r="D60" s="108">
        <f t="shared" si="1"/>
        <v>333648.08333333331</v>
      </c>
      <c r="E60" s="108">
        <f t="shared" si="2"/>
        <v>329670.58333333331</v>
      </c>
    </row>
    <row r="61" spans="1:5" x14ac:dyDescent="0.25">
      <c r="A61" s="279">
        <v>31382</v>
      </c>
      <c r="B61" s="111">
        <v>288384</v>
      </c>
      <c r="C61" s="108">
        <f t="shared" si="0"/>
        <v>341034.58333333331</v>
      </c>
      <c r="D61" s="108">
        <f t="shared" si="1"/>
        <v>333596.08333333331</v>
      </c>
      <c r="E61" s="108">
        <f t="shared" si="2"/>
        <v>330687.33333333331</v>
      </c>
    </row>
    <row r="62" spans="1:5" x14ac:dyDescent="0.25">
      <c r="A62" s="279">
        <v>31413</v>
      </c>
      <c r="B62" s="111">
        <v>340981</v>
      </c>
      <c r="C62" s="108">
        <f t="shared" si="0"/>
        <v>341445.75</v>
      </c>
      <c r="D62" s="108">
        <f t="shared" si="1"/>
        <v>333149.70833333331</v>
      </c>
      <c r="E62" s="108">
        <f t="shared" si="2"/>
        <v>331762.91666666669</v>
      </c>
    </row>
    <row r="63" spans="1:5" x14ac:dyDescent="0.25">
      <c r="A63" s="279">
        <v>31444</v>
      </c>
      <c r="B63" s="111">
        <v>319072</v>
      </c>
      <c r="C63" s="108">
        <f t="shared" si="0"/>
        <v>336752.83333333331</v>
      </c>
      <c r="D63" s="108">
        <f t="shared" si="1"/>
        <v>331831.29166666669</v>
      </c>
      <c r="E63" s="108">
        <f t="shared" si="2"/>
        <v>332790.95833333331</v>
      </c>
    </row>
    <row r="64" spans="1:5" x14ac:dyDescent="0.25">
      <c r="A64" s="279">
        <v>31472</v>
      </c>
      <c r="B64" s="111">
        <v>374214</v>
      </c>
      <c r="C64" s="108">
        <f t="shared" si="0"/>
        <v>333461.16666666669</v>
      </c>
      <c r="D64" s="108">
        <f t="shared" si="1"/>
        <v>330170.95833333331</v>
      </c>
      <c r="E64" s="108">
        <f t="shared" si="2"/>
        <v>333373.35416666669</v>
      </c>
    </row>
    <row r="65" spans="1:5" x14ac:dyDescent="0.25">
      <c r="A65" s="279">
        <v>31503</v>
      </c>
      <c r="B65" s="111">
        <v>344529</v>
      </c>
      <c r="C65" s="108">
        <f t="shared" si="0"/>
        <v>327950.75</v>
      </c>
      <c r="D65" s="108">
        <f t="shared" si="1"/>
        <v>329249.83333333331</v>
      </c>
      <c r="E65" s="108">
        <f t="shared" si="2"/>
        <v>333889.70833333331</v>
      </c>
    </row>
    <row r="66" spans="1:5" x14ac:dyDescent="0.25">
      <c r="A66" s="279">
        <v>31533</v>
      </c>
      <c r="B66" s="111">
        <v>337271</v>
      </c>
      <c r="C66" s="108">
        <f t="shared" si="0"/>
        <v>323213.66666666669</v>
      </c>
      <c r="D66" s="108">
        <f t="shared" si="1"/>
        <v>329602.20833333331</v>
      </c>
      <c r="E66" s="108">
        <f t="shared" si="2"/>
        <v>334039.20833333331</v>
      </c>
    </row>
    <row r="67" spans="1:5" x14ac:dyDescent="0.25">
      <c r="A67" s="279">
        <v>31564</v>
      </c>
      <c r="B67" s="111">
        <v>281016</v>
      </c>
      <c r="C67" s="108">
        <f t="shared" si="0"/>
        <v>319307.33333333331</v>
      </c>
      <c r="D67" s="108">
        <f t="shared" si="1"/>
        <v>330570.375</v>
      </c>
      <c r="E67" s="108">
        <f t="shared" si="2"/>
        <v>334128.83333333331</v>
      </c>
    </row>
    <row r="68" spans="1:5" x14ac:dyDescent="0.25">
      <c r="A68" s="279">
        <v>31594</v>
      </c>
      <c r="B68" s="111">
        <v>282224</v>
      </c>
      <c r="C68" s="108">
        <f t="shared" si="0"/>
        <v>317053.91666666669</v>
      </c>
      <c r="D68" s="108">
        <f t="shared" si="1"/>
        <v>331849.04166666669</v>
      </c>
      <c r="E68" s="108">
        <f t="shared" si="2"/>
        <v>335253.5625</v>
      </c>
    </row>
    <row r="69" spans="1:5" x14ac:dyDescent="0.25">
      <c r="A69" s="279">
        <v>31625</v>
      </c>
      <c r="B69" s="111">
        <v>320984</v>
      </c>
      <c r="C69" s="108">
        <f t="shared" si="0"/>
        <v>322451.58333333331</v>
      </c>
      <c r="D69" s="108">
        <f t="shared" si="1"/>
        <v>332969.16666666669</v>
      </c>
      <c r="E69" s="108">
        <f t="shared" si="2"/>
        <v>335939.875</v>
      </c>
    </row>
    <row r="70" spans="1:5" x14ac:dyDescent="0.25">
      <c r="A70" s="279">
        <v>31656</v>
      </c>
      <c r="B70" s="111">
        <v>325426</v>
      </c>
      <c r="C70" s="108">
        <f t="shared" ref="C70:C133" si="3">(B67*0.5+SUM(B68:B72)+B73*0.5)/6</f>
        <v>327679.58333333331</v>
      </c>
      <c r="D70" s="108">
        <f t="shared" si="1"/>
        <v>333714.45833333331</v>
      </c>
      <c r="E70" s="108">
        <f t="shared" si="2"/>
        <v>336066.5625</v>
      </c>
    </row>
    <row r="71" spans="1:5" x14ac:dyDescent="0.25">
      <c r="A71" s="279">
        <v>31686</v>
      </c>
      <c r="B71" s="111">
        <v>366276</v>
      </c>
      <c r="C71" s="108">
        <f t="shared" si="3"/>
        <v>335747.33333333331</v>
      </c>
      <c r="D71" s="108">
        <f t="shared" si="1"/>
        <v>334432.16666666669</v>
      </c>
      <c r="E71" s="108">
        <f t="shared" si="2"/>
        <v>336905.0625</v>
      </c>
    </row>
    <row r="72" spans="1:5" x14ac:dyDescent="0.25">
      <c r="A72" s="279">
        <v>31717</v>
      </c>
      <c r="B72" s="111">
        <v>380296</v>
      </c>
      <c r="C72" s="108">
        <f t="shared" si="3"/>
        <v>342724.66666666669</v>
      </c>
      <c r="D72" s="108">
        <f t="shared" si="1"/>
        <v>334430.33333333331</v>
      </c>
      <c r="E72" s="108">
        <f t="shared" si="2"/>
        <v>337840.85416666669</v>
      </c>
    </row>
    <row r="73" spans="1:5" x14ac:dyDescent="0.25">
      <c r="A73" s="279">
        <v>31747</v>
      </c>
      <c r="B73" s="111">
        <v>300727</v>
      </c>
      <c r="C73" s="108">
        <f t="shared" si="3"/>
        <v>348121.58333333331</v>
      </c>
      <c r="D73" s="108">
        <f t="shared" ref="D73:D136" si="4">(B67*0.5+SUM(B68:B78)+B79*0.5)/12</f>
        <v>334661.58333333331</v>
      </c>
      <c r="E73" s="108">
        <f t="shared" si="2"/>
        <v>338598.02083333331</v>
      </c>
    </row>
    <row r="74" spans="1:5" x14ac:dyDescent="0.25">
      <c r="A74" s="279">
        <v>31778</v>
      </c>
      <c r="B74" s="111">
        <v>359326</v>
      </c>
      <c r="C74" s="108">
        <f t="shared" si="3"/>
        <v>351810.41666666669</v>
      </c>
      <c r="D74" s="108">
        <f t="shared" si="4"/>
        <v>337357.41666666669</v>
      </c>
      <c r="E74" s="108">
        <f t="shared" si="2"/>
        <v>339466.75</v>
      </c>
    </row>
    <row r="75" spans="1:5" x14ac:dyDescent="0.25">
      <c r="A75" s="279">
        <v>31809</v>
      </c>
      <c r="B75" s="111">
        <v>327610</v>
      </c>
      <c r="C75" s="108">
        <f t="shared" si="3"/>
        <v>346409.08333333331</v>
      </c>
      <c r="D75" s="108">
        <f t="shared" si="4"/>
        <v>340048.45833333331</v>
      </c>
      <c r="E75" s="108">
        <f t="shared" si="2"/>
        <v>340478.33333333331</v>
      </c>
    </row>
    <row r="76" spans="1:5" x14ac:dyDescent="0.25">
      <c r="A76" s="279">
        <v>31837</v>
      </c>
      <c r="B76" s="111">
        <v>383563</v>
      </c>
      <c r="C76" s="108">
        <f t="shared" si="3"/>
        <v>341643.58333333331</v>
      </c>
      <c r="D76" s="108">
        <f t="shared" si="4"/>
        <v>341962.16666666669</v>
      </c>
      <c r="E76" s="108">
        <f t="shared" si="2"/>
        <v>341498.64583333331</v>
      </c>
    </row>
    <row r="77" spans="1:5" x14ac:dyDescent="0.25">
      <c r="A77" s="279">
        <v>31868</v>
      </c>
      <c r="B77" s="111">
        <v>352405</v>
      </c>
      <c r="C77" s="108">
        <f t="shared" si="3"/>
        <v>338967.5</v>
      </c>
      <c r="D77" s="108">
        <f t="shared" si="4"/>
        <v>344560.29166666669</v>
      </c>
      <c r="E77" s="108">
        <f t="shared" si="2"/>
        <v>342657.16666666669</v>
      </c>
    </row>
    <row r="78" spans="1:5" x14ac:dyDescent="0.25">
      <c r="A78" s="279">
        <v>31898</v>
      </c>
      <c r="B78" s="111">
        <v>329351</v>
      </c>
      <c r="C78" s="108">
        <f t="shared" si="3"/>
        <v>337372.25</v>
      </c>
      <c r="D78" s="108">
        <f t="shared" si="4"/>
        <v>346079.5</v>
      </c>
      <c r="E78" s="108">
        <f t="shared" si="2"/>
        <v>343325.41666666669</v>
      </c>
    </row>
    <row r="79" spans="1:5" x14ac:dyDescent="0.25">
      <c r="A79" s="279">
        <v>31929</v>
      </c>
      <c r="B79" s="111">
        <v>294486</v>
      </c>
      <c r="C79" s="108">
        <f t="shared" si="3"/>
        <v>335802.75</v>
      </c>
      <c r="D79" s="108">
        <f t="shared" si="4"/>
        <v>346625.66666666669</v>
      </c>
      <c r="E79" s="108">
        <f t="shared" ref="E79:E142" si="5">(0.5*B67+SUM(B68:B90)+B91*0.5)/24</f>
        <v>343701.45833333331</v>
      </c>
    </row>
    <row r="80" spans="1:5" x14ac:dyDescent="0.25">
      <c r="A80" s="279">
        <v>31959</v>
      </c>
      <c r="B80" s="111">
        <v>333454</v>
      </c>
      <c r="C80" s="108">
        <f t="shared" si="3"/>
        <v>337310.16666666669</v>
      </c>
      <c r="D80" s="108">
        <f t="shared" si="4"/>
        <v>347084.45833333331</v>
      </c>
      <c r="E80" s="108">
        <f t="shared" si="5"/>
        <v>344933.70833333331</v>
      </c>
    </row>
    <row r="81" spans="1:5" x14ac:dyDescent="0.25">
      <c r="A81" s="279">
        <v>31990</v>
      </c>
      <c r="B81" s="111">
        <v>334339</v>
      </c>
      <c r="C81" s="108">
        <f t="shared" si="3"/>
        <v>345749.91666666669</v>
      </c>
      <c r="D81" s="108">
        <f t="shared" si="4"/>
        <v>347987.5</v>
      </c>
      <c r="E81" s="108">
        <f t="shared" si="5"/>
        <v>345954.9375</v>
      </c>
    </row>
    <row r="82" spans="1:5" x14ac:dyDescent="0.25">
      <c r="A82" s="279">
        <v>32021</v>
      </c>
      <c r="B82" s="111">
        <v>358000</v>
      </c>
      <c r="C82" s="108">
        <f t="shared" si="3"/>
        <v>351607.75</v>
      </c>
      <c r="D82" s="108">
        <f t="shared" si="4"/>
        <v>349282.83333333331</v>
      </c>
      <c r="E82" s="108">
        <f t="shared" si="5"/>
        <v>346573.10416666669</v>
      </c>
    </row>
    <row r="83" spans="1:5" x14ac:dyDescent="0.25">
      <c r="A83" s="279">
        <v>32051</v>
      </c>
      <c r="B83" s="111">
        <v>396057</v>
      </c>
      <c r="C83" s="108">
        <f t="shared" si="3"/>
        <v>355201.41666666669</v>
      </c>
      <c r="D83" s="108">
        <f t="shared" si="4"/>
        <v>350882.16666666669</v>
      </c>
      <c r="E83" s="108">
        <f t="shared" si="5"/>
        <v>349016.60416666669</v>
      </c>
    </row>
    <row r="84" spans="1:5" x14ac:dyDescent="0.25">
      <c r="A84" s="279">
        <v>32082</v>
      </c>
      <c r="B84" s="111">
        <v>386976</v>
      </c>
      <c r="C84" s="108">
        <f t="shared" si="3"/>
        <v>358602.75</v>
      </c>
      <c r="D84" s="108">
        <f t="shared" si="4"/>
        <v>352220.5</v>
      </c>
      <c r="E84" s="108">
        <f t="shared" si="5"/>
        <v>352182.4375</v>
      </c>
    </row>
    <row r="85" spans="1:5" x14ac:dyDescent="0.25">
      <c r="A85" s="279">
        <v>32112</v>
      </c>
      <c r="B85" s="111">
        <v>307155</v>
      </c>
      <c r="C85" s="108">
        <f t="shared" si="3"/>
        <v>362762.91666666669</v>
      </c>
      <c r="D85" s="108">
        <f t="shared" si="4"/>
        <v>352741.33333333331</v>
      </c>
      <c r="E85" s="108">
        <f t="shared" si="5"/>
        <v>354596.64583333331</v>
      </c>
    </row>
    <row r="86" spans="1:5" x14ac:dyDescent="0.25">
      <c r="A86" s="279">
        <v>32143</v>
      </c>
      <c r="B86" s="111">
        <v>363909</v>
      </c>
      <c r="C86" s="108">
        <f t="shared" si="3"/>
        <v>364454.16666666669</v>
      </c>
      <c r="D86" s="108">
        <f t="shared" si="4"/>
        <v>352510</v>
      </c>
      <c r="E86" s="108">
        <f t="shared" si="5"/>
        <v>357008.85416666669</v>
      </c>
    </row>
    <row r="87" spans="1:5" x14ac:dyDescent="0.25">
      <c r="A87" s="279">
        <v>32174</v>
      </c>
      <c r="B87" s="111">
        <v>344700</v>
      </c>
      <c r="C87" s="108">
        <f t="shared" si="3"/>
        <v>358691.08333333331</v>
      </c>
      <c r="D87" s="108">
        <f t="shared" si="4"/>
        <v>351861.41666666669</v>
      </c>
      <c r="E87" s="108">
        <f t="shared" si="5"/>
        <v>359313.875</v>
      </c>
    </row>
    <row r="88" spans="1:5" x14ac:dyDescent="0.25">
      <c r="A88" s="279">
        <v>32203</v>
      </c>
      <c r="B88" s="111">
        <v>397561</v>
      </c>
      <c r="C88" s="108">
        <f t="shared" si="3"/>
        <v>353874.91666666669</v>
      </c>
      <c r="D88" s="108">
        <f t="shared" si="4"/>
        <v>351184.04166666669</v>
      </c>
      <c r="E88" s="108">
        <f t="shared" si="5"/>
        <v>361462.5</v>
      </c>
    </row>
    <row r="89" spans="1:5" x14ac:dyDescent="0.25">
      <c r="A89" s="279">
        <v>32234</v>
      </c>
      <c r="B89" s="111">
        <v>376791</v>
      </c>
      <c r="C89" s="108">
        <f t="shared" si="3"/>
        <v>349818.58333333331</v>
      </c>
      <c r="D89" s="108">
        <f t="shared" si="4"/>
        <v>353472.91666666669</v>
      </c>
      <c r="E89" s="108">
        <f t="shared" si="5"/>
        <v>363972.5625</v>
      </c>
    </row>
    <row r="90" spans="1:5" x14ac:dyDescent="0.25">
      <c r="A90" s="279">
        <v>32264</v>
      </c>
      <c r="B90" s="111">
        <v>337085</v>
      </c>
      <c r="C90" s="108">
        <f t="shared" si="3"/>
        <v>345120.08333333331</v>
      </c>
      <c r="D90" s="108">
        <f t="shared" si="4"/>
        <v>358285.375</v>
      </c>
      <c r="E90" s="108">
        <f t="shared" si="5"/>
        <v>366664.77083333331</v>
      </c>
    </row>
    <row r="91" spans="1:5" x14ac:dyDescent="0.25">
      <c r="A91" s="279">
        <v>32295</v>
      </c>
      <c r="B91" s="111">
        <v>299252</v>
      </c>
      <c r="C91" s="108">
        <f t="shared" si="3"/>
        <v>339605.16666666669</v>
      </c>
      <c r="D91" s="108">
        <f t="shared" si="4"/>
        <v>362567.625</v>
      </c>
      <c r="E91" s="108">
        <f t="shared" si="5"/>
        <v>369110.58333333331</v>
      </c>
    </row>
    <row r="92" spans="1:5" x14ac:dyDescent="0.25">
      <c r="A92" s="279">
        <v>32325</v>
      </c>
      <c r="B92" s="111">
        <v>323136</v>
      </c>
      <c r="C92" s="108">
        <f t="shared" si="3"/>
        <v>342491.66666666669</v>
      </c>
      <c r="D92" s="108">
        <f t="shared" si="4"/>
        <v>366933.25</v>
      </c>
      <c r="E92" s="108">
        <f t="shared" si="5"/>
        <v>371242.52083333331</v>
      </c>
    </row>
    <row r="93" spans="1:5" x14ac:dyDescent="0.25">
      <c r="A93" s="279">
        <v>32356</v>
      </c>
      <c r="B93" s="111">
        <v>329091</v>
      </c>
      <c r="C93" s="108">
        <f t="shared" si="3"/>
        <v>357879.66666666669</v>
      </c>
      <c r="D93" s="108">
        <f t="shared" si="4"/>
        <v>370640.25</v>
      </c>
      <c r="E93" s="108">
        <f t="shared" si="5"/>
        <v>372824.97916666669</v>
      </c>
    </row>
    <row r="94" spans="1:5" x14ac:dyDescent="0.25">
      <c r="A94" s="279">
        <v>32387</v>
      </c>
      <c r="B94" s="111">
        <v>346991</v>
      </c>
      <c r="C94" s="108">
        <f t="shared" si="3"/>
        <v>371260.33333333331</v>
      </c>
      <c r="D94" s="108">
        <f t="shared" si="4"/>
        <v>373642.16666666669</v>
      </c>
      <c r="E94" s="108">
        <f t="shared" si="5"/>
        <v>374450.5</v>
      </c>
    </row>
    <row r="95" spans="1:5" x14ac:dyDescent="0.25">
      <c r="A95" s="279">
        <v>32417</v>
      </c>
      <c r="B95" s="111">
        <v>461999</v>
      </c>
      <c r="C95" s="108">
        <f t="shared" si="3"/>
        <v>384047.91666666669</v>
      </c>
      <c r="D95" s="108">
        <f t="shared" si="4"/>
        <v>377062.95833333331</v>
      </c>
      <c r="E95" s="108">
        <f t="shared" si="5"/>
        <v>376009.60416666669</v>
      </c>
    </row>
    <row r="96" spans="1:5" x14ac:dyDescent="0.25">
      <c r="A96" s="279">
        <v>32448</v>
      </c>
      <c r="B96" s="111">
        <v>436533</v>
      </c>
      <c r="C96" s="108">
        <f t="shared" si="3"/>
        <v>396160.41666666669</v>
      </c>
      <c r="D96" s="108">
        <f t="shared" si="4"/>
        <v>381109.04166666669</v>
      </c>
      <c r="E96" s="108">
        <f t="shared" si="5"/>
        <v>377609.52083333331</v>
      </c>
    </row>
    <row r="97" spans="1:5" x14ac:dyDescent="0.25">
      <c r="A97" s="279">
        <v>32478</v>
      </c>
      <c r="B97" s="111">
        <v>360372</v>
      </c>
      <c r="C97" s="108">
        <f t="shared" si="3"/>
        <v>407679.16666666669</v>
      </c>
      <c r="D97" s="108">
        <f t="shared" si="4"/>
        <v>385479.83333333331</v>
      </c>
      <c r="E97" s="108">
        <f t="shared" si="5"/>
        <v>379227.08333333331</v>
      </c>
    </row>
    <row r="98" spans="1:5" x14ac:dyDescent="0.25">
      <c r="A98" s="279">
        <v>32509</v>
      </c>
      <c r="B98" s="111">
        <v>415467</v>
      </c>
      <c r="C98" s="108">
        <f t="shared" si="3"/>
        <v>411634.25</v>
      </c>
      <c r="D98" s="108">
        <f t="shared" si="4"/>
        <v>389975.04166666669</v>
      </c>
      <c r="E98" s="108">
        <f t="shared" si="5"/>
        <v>380981.89583333331</v>
      </c>
    </row>
    <row r="99" spans="1:5" x14ac:dyDescent="0.25">
      <c r="A99" s="279">
        <v>32540</v>
      </c>
      <c r="B99" s="111">
        <v>382110</v>
      </c>
      <c r="C99" s="108">
        <f t="shared" si="3"/>
        <v>404338.41666666669</v>
      </c>
      <c r="D99" s="108">
        <f t="shared" si="4"/>
        <v>393788.54166666669</v>
      </c>
      <c r="E99" s="108">
        <f t="shared" si="5"/>
        <v>382842.8125</v>
      </c>
    </row>
    <row r="100" spans="1:5" x14ac:dyDescent="0.25">
      <c r="A100" s="279">
        <v>32568</v>
      </c>
      <c r="B100" s="111">
        <v>432197</v>
      </c>
      <c r="C100" s="108">
        <f t="shared" si="3"/>
        <v>399699.33333333331</v>
      </c>
      <c r="D100" s="108">
        <f t="shared" si="4"/>
        <v>397716.95833333331</v>
      </c>
      <c r="E100" s="108">
        <f t="shared" si="5"/>
        <v>384603.45833333331</v>
      </c>
    </row>
    <row r="101" spans="1:5" x14ac:dyDescent="0.25">
      <c r="A101" s="279">
        <v>32599</v>
      </c>
      <c r="B101" s="111">
        <v>424254</v>
      </c>
      <c r="C101" s="108">
        <f t="shared" si="3"/>
        <v>395902.16666666669</v>
      </c>
      <c r="D101" s="108">
        <f t="shared" si="4"/>
        <v>398546.29166666669</v>
      </c>
      <c r="E101" s="108">
        <f t="shared" si="5"/>
        <v>386347.8125</v>
      </c>
    </row>
    <row r="102" spans="1:5" x14ac:dyDescent="0.25">
      <c r="A102" s="279">
        <v>32629</v>
      </c>
      <c r="B102" s="111">
        <v>386728</v>
      </c>
      <c r="C102" s="108">
        <f t="shared" si="3"/>
        <v>391416.66666666669</v>
      </c>
      <c r="D102" s="108">
        <f t="shared" si="4"/>
        <v>396933.66666666669</v>
      </c>
      <c r="E102" s="108">
        <f t="shared" si="5"/>
        <v>388275.5</v>
      </c>
    </row>
    <row r="103" spans="1:5" x14ac:dyDescent="0.25">
      <c r="A103" s="279">
        <v>32660</v>
      </c>
      <c r="B103" s="111">
        <v>354508</v>
      </c>
      <c r="C103" s="108">
        <f t="shared" si="3"/>
        <v>387754.75</v>
      </c>
      <c r="D103" s="108">
        <f t="shared" si="4"/>
        <v>395886.54166666669</v>
      </c>
      <c r="E103" s="108">
        <f t="shared" si="5"/>
        <v>390481.77083333331</v>
      </c>
    </row>
    <row r="104" spans="1:5" x14ac:dyDescent="0.25">
      <c r="A104" s="279">
        <v>32690</v>
      </c>
      <c r="B104" s="111">
        <v>375765</v>
      </c>
      <c r="C104" s="108">
        <f t="shared" si="3"/>
        <v>385458.33333333331</v>
      </c>
      <c r="D104" s="108">
        <f t="shared" si="4"/>
        <v>395030.54166666669</v>
      </c>
      <c r="E104" s="108">
        <f t="shared" si="5"/>
        <v>392689.83333333331</v>
      </c>
    </row>
    <row r="105" spans="1:5" x14ac:dyDescent="0.25">
      <c r="A105" s="279">
        <v>32721</v>
      </c>
      <c r="B105" s="111">
        <v>367986</v>
      </c>
      <c r="C105" s="108">
        <f t="shared" si="3"/>
        <v>389528.91666666669</v>
      </c>
      <c r="D105" s="108">
        <f t="shared" si="4"/>
        <v>395045.375</v>
      </c>
      <c r="E105" s="108">
        <f t="shared" si="5"/>
        <v>394806.39583333331</v>
      </c>
    </row>
    <row r="106" spans="1:5" x14ac:dyDescent="0.25">
      <c r="A106" s="279">
        <v>32752</v>
      </c>
      <c r="B106" s="111">
        <v>402378</v>
      </c>
      <c r="C106" s="108">
        <f t="shared" si="3"/>
        <v>392073.75</v>
      </c>
      <c r="D106" s="108">
        <f t="shared" si="4"/>
        <v>395564.75</v>
      </c>
      <c r="E106" s="108">
        <f t="shared" si="5"/>
        <v>396706.27083333331</v>
      </c>
    </row>
    <row r="107" spans="1:5" x14ac:dyDescent="0.25">
      <c r="A107" s="279">
        <v>32782</v>
      </c>
      <c r="B107" s="111">
        <v>426516</v>
      </c>
      <c r="C107" s="108">
        <f t="shared" si="3"/>
        <v>394158.91666666669</v>
      </c>
      <c r="D107" s="108">
        <f t="shared" si="4"/>
        <v>395632.66666666669</v>
      </c>
      <c r="E107" s="108">
        <f t="shared" si="5"/>
        <v>397097.72916666669</v>
      </c>
    </row>
    <row r="108" spans="1:5" x14ac:dyDescent="0.25">
      <c r="A108" s="279">
        <v>32813</v>
      </c>
      <c r="B108" s="111">
        <v>433313</v>
      </c>
      <c r="C108" s="108">
        <f t="shared" si="3"/>
        <v>398674.08333333331</v>
      </c>
      <c r="D108" s="108">
        <f t="shared" si="4"/>
        <v>395441.95833333331</v>
      </c>
      <c r="E108" s="108">
        <f t="shared" si="5"/>
        <v>396397.54166666669</v>
      </c>
    </row>
    <row r="109" spans="1:5" x14ac:dyDescent="0.25">
      <c r="A109" s="279">
        <v>32843</v>
      </c>
      <c r="B109" s="111">
        <v>338461</v>
      </c>
      <c r="C109" s="108">
        <f t="shared" si="3"/>
        <v>403374.75</v>
      </c>
      <c r="D109" s="108">
        <f t="shared" si="4"/>
        <v>395483.70833333331</v>
      </c>
      <c r="E109" s="108">
        <f t="shared" si="5"/>
        <v>395945.33333333331</v>
      </c>
    </row>
    <row r="110" spans="1:5" x14ac:dyDescent="0.25">
      <c r="A110" s="279">
        <v>32874</v>
      </c>
      <c r="B110" s="111">
        <v>416834</v>
      </c>
      <c r="C110" s="108">
        <f t="shared" si="3"/>
        <v>405807</v>
      </c>
      <c r="D110" s="108">
        <f t="shared" si="4"/>
        <v>395404.625</v>
      </c>
      <c r="E110" s="108">
        <f t="shared" si="5"/>
        <v>395539.5</v>
      </c>
    </row>
    <row r="111" spans="1:5" x14ac:dyDescent="0.25">
      <c r="A111" s="279">
        <v>32905</v>
      </c>
      <c r="B111" s="111">
        <v>381099</v>
      </c>
      <c r="C111" s="108">
        <f t="shared" si="3"/>
        <v>401355</v>
      </c>
      <c r="D111" s="108">
        <f t="shared" si="4"/>
        <v>395824.25</v>
      </c>
      <c r="E111" s="108">
        <f t="shared" si="5"/>
        <v>395223.0625</v>
      </c>
    </row>
    <row r="112" spans="1:5" x14ac:dyDescent="0.25">
      <c r="A112" s="279">
        <v>32933</v>
      </c>
      <c r="B112" s="111">
        <v>445673</v>
      </c>
      <c r="C112" s="108">
        <f t="shared" si="3"/>
        <v>398893.66666666669</v>
      </c>
      <c r="D112" s="108">
        <f t="shared" si="4"/>
        <v>395695.58333333331</v>
      </c>
      <c r="E112" s="108">
        <f t="shared" si="5"/>
        <v>395087.54166666669</v>
      </c>
    </row>
    <row r="113" spans="1:5" x14ac:dyDescent="0.25">
      <c r="A113" s="279">
        <v>32964</v>
      </c>
      <c r="B113" s="111">
        <v>412408</v>
      </c>
      <c r="C113" s="108">
        <f t="shared" si="3"/>
        <v>396650.33333333331</v>
      </c>
      <c r="D113" s="108">
        <f t="shared" si="4"/>
        <v>395649.16666666669</v>
      </c>
      <c r="E113" s="108">
        <f t="shared" si="5"/>
        <v>394923.45833333331</v>
      </c>
    </row>
    <row r="114" spans="1:5" x14ac:dyDescent="0.25">
      <c r="A114" s="279">
        <v>32994</v>
      </c>
      <c r="B114" s="111">
        <v>393997</v>
      </c>
      <c r="C114" s="108">
        <f t="shared" si="3"/>
        <v>392974.41666666669</v>
      </c>
      <c r="D114" s="108">
        <f t="shared" si="4"/>
        <v>395861.41666666669</v>
      </c>
      <c r="E114" s="108">
        <f t="shared" si="5"/>
        <v>394627.27083333331</v>
      </c>
    </row>
    <row r="115" spans="1:5" x14ac:dyDescent="0.25">
      <c r="A115" s="279">
        <v>33025</v>
      </c>
      <c r="B115" s="111">
        <v>348241</v>
      </c>
      <c r="C115" s="108">
        <f t="shared" si="3"/>
        <v>388016.41666666669</v>
      </c>
      <c r="D115" s="108">
        <f t="shared" si="4"/>
        <v>396004.125</v>
      </c>
      <c r="E115" s="108">
        <f t="shared" si="5"/>
        <v>394325.85416666669</v>
      </c>
    </row>
    <row r="116" spans="1:5" x14ac:dyDescent="0.25">
      <c r="A116" s="279">
        <v>33055</v>
      </c>
      <c r="B116" s="111">
        <v>380134</v>
      </c>
      <c r="C116" s="108">
        <f t="shared" si="3"/>
        <v>385491.33333333331</v>
      </c>
      <c r="D116" s="108">
        <f t="shared" si="4"/>
        <v>396048.45833333331</v>
      </c>
      <c r="E116" s="108">
        <f t="shared" si="5"/>
        <v>394226.20833333331</v>
      </c>
    </row>
    <row r="117" spans="1:5" x14ac:dyDescent="0.25">
      <c r="A117" s="279">
        <v>33086</v>
      </c>
      <c r="B117" s="111">
        <v>373688</v>
      </c>
      <c r="C117" s="108">
        <f t="shared" si="3"/>
        <v>390367.83333333331</v>
      </c>
      <c r="D117" s="108">
        <f t="shared" si="4"/>
        <v>395400.75</v>
      </c>
      <c r="E117" s="108">
        <f t="shared" si="5"/>
        <v>394511.39583333331</v>
      </c>
    </row>
    <row r="118" spans="1:5" x14ac:dyDescent="0.25">
      <c r="A118" s="279">
        <v>33117</v>
      </c>
      <c r="B118" s="111">
        <v>393588</v>
      </c>
      <c r="C118" s="108">
        <f t="shared" si="3"/>
        <v>393114.58333333331</v>
      </c>
      <c r="D118" s="108">
        <f t="shared" si="4"/>
        <v>394610.33333333331</v>
      </c>
      <c r="E118" s="108">
        <f t="shared" si="5"/>
        <v>394899.52083333331</v>
      </c>
    </row>
    <row r="119" spans="1:5" x14ac:dyDescent="0.25">
      <c r="A119" s="279">
        <v>33147</v>
      </c>
      <c r="B119" s="111">
        <v>434192</v>
      </c>
      <c r="C119" s="108">
        <f t="shared" si="3"/>
        <v>395446.58333333331</v>
      </c>
      <c r="D119" s="108">
        <f t="shared" si="4"/>
        <v>394214.25</v>
      </c>
      <c r="E119" s="108">
        <f t="shared" si="5"/>
        <v>395639.33333333331</v>
      </c>
    </row>
    <row r="120" spans="1:5" x14ac:dyDescent="0.25">
      <c r="A120" s="279">
        <v>33178</v>
      </c>
      <c r="B120" s="111">
        <v>430731</v>
      </c>
      <c r="C120" s="108">
        <f t="shared" si="3"/>
        <v>397827.08333333331</v>
      </c>
      <c r="D120" s="108">
        <f t="shared" si="4"/>
        <v>393812.58333333331</v>
      </c>
      <c r="E120" s="108">
        <f t="shared" si="5"/>
        <v>396538.20833333331</v>
      </c>
    </row>
    <row r="121" spans="1:5" x14ac:dyDescent="0.25">
      <c r="A121" s="279">
        <v>33208</v>
      </c>
      <c r="B121" s="111">
        <v>344468</v>
      </c>
      <c r="C121" s="108">
        <f t="shared" si="3"/>
        <v>401204.25</v>
      </c>
      <c r="D121" s="108">
        <f t="shared" si="4"/>
        <v>393168</v>
      </c>
      <c r="E121" s="108">
        <f t="shared" si="5"/>
        <v>397222.875</v>
      </c>
    </row>
    <row r="122" spans="1:5" x14ac:dyDescent="0.25">
      <c r="A122" s="279">
        <v>33239</v>
      </c>
      <c r="B122" s="111">
        <v>411891</v>
      </c>
      <c r="C122" s="108">
        <f t="shared" si="3"/>
        <v>402937.16666666669</v>
      </c>
      <c r="D122" s="108">
        <f t="shared" si="4"/>
        <v>393047.79166666669</v>
      </c>
      <c r="E122" s="108">
        <f t="shared" si="5"/>
        <v>397516.75</v>
      </c>
    </row>
    <row r="123" spans="1:5" x14ac:dyDescent="0.25">
      <c r="A123" s="279">
        <v>33270</v>
      </c>
      <c r="B123" s="111">
        <v>370497</v>
      </c>
      <c r="C123" s="108">
        <f t="shared" si="3"/>
        <v>397257.33333333331</v>
      </c>
      <c r="D123" s="108">
        <f t="shared" si="4"/>
        <v>393198.54166666669</v>
      </c>
      <c r="E123" s="108">
        <f t="shared" si="5"/>
        <v>397916.70833333331</v>
      </c>
    </row>
    <row r="124" spans="1:5" x14ac:dyDescent="0.25">
      <c r="A124" s="279">
        <v>33298</v>
      </c>
      <c r="B124" s="111">
        <v>437305</v>
      </c>
      <c r="C124" s="108">
        <f t="shared" si="3"/>
        <v>393221.41666666669</v>
      </c>
      <c r="D124" s="108">
        <f t="shared" si="4"/>
        <v>394103.45833333331</v>
      </c>
      <c r="E124" s="108">
        <f t="shared" si="5"/>
        <v>398485.75</v>
      </c>
    </row>
    <row r="125" spans="1:5" x14ac:dyDescent="0.25">
      <c r="A125" s="279">
        <v>33329</v>
      </c>
      <c r="B125" s="111">
        <v>411270</v>
      </c>
      <c r="C125" s="108">
        <f t="shared" si="3"/>
        <v>390649</v>
      </c>
      <c r="D125" s="108">
        <f t="shared" si="4"/>
        <v>395629.5</v>
      </c>
      <c r="E125" s="108">
        <f t="shared" si="5"/>
        <v>399069.70833333331</v>
      </c>
    </row>
    <row r="126" spans="1:5" x14ac:dyDescent="0.25">
      <c r="A126" s="279">
        <v>33359</v>
      </c>
      <c r="B126" s="111">
        <v>385495</v>
      </c>
      <c r="C126" s="108">
        <f t="shared" si="3"/>
        <v>388570</v>
      </c>
      <c r="D126" s="108">
        <f t="shared" si="4"/>
        <v>397215</v>
      </c>
      <c r="E126" s="108">
        <f t="shared" si="5"/>
        <v>399557.29166666669</v>
      </c>
    </row>
    <row r="127" spans="1:5" x14ac:dyDescent="0.25">
      <c r="A127" s="279">
        <v>33390</v>
      </c>
      <c r="B127" s="111">
        <v>341273</v>
      </c>
      <c r="C127" s="108">
        <f t="shared" si="3"/>
        <v>387002.66666666669</v>
      </c>
      <c r="D127" s="108">
        <f t="shared" si="4"/>
        <v>398441.625</v>
      </c>
      <c r="E127" s="108">
        <f t="shared" si="5"/>
        <v>399979.16666666669</v>
      </c>
    </row>
    <row r="128" spans="1:5" x14ac:dyDescent="0.25">
      <c r="A128" s="279">
        <v>33420</v>
      </c>
      <c r="B128" s="111">
        <v>384217</v>
      </c>
      <c r="C128" s="108">
        <f t="shared" si="3"/>
        <v>388321.83333333331</v>
      </c>
      <c r="D128" s="108">
        <f t="shared" si="4"/>
        <v>398985.04166666669</v>
      </c>
      <c r="E128" s="108">
        <f t="shared" si="5"/>
        <v>400380.25</v>
      </c>
    </row>
    <row r="129" spans="1:5" x14ac:dyDescent="0.25">
      <c r="A129" s="279">
        <v>33451</v>
      </c>
      <c r="B129" s="111">
        <v>373223</v>
      </c>
      <c r="C129" s="108">
        <f t="shared" si="3"/>
        <v>397172.66666666669</v>
      </c>
      <c r="D129" s="108">
        <f t="shared" si="4"/>
        <v>400432.66666666669</v>
      </c>
      <c r="E129" s="108">
        <f t="shared" si="5"/>
        <v>400722.39583333331</v>
      </c>
    </row>
    <row r="130" spans="1:5" x14ac:dyDescent="0.25">
      <c r="A130" s="279">
        <v>33482</v>
      </c>
      <c r="B130" s="111">
        <v>415771</v>
      </c>
      <c r="C130" s="108">
        <f t="shared" si="3"/>
        <v>403661.83333333331</v>
      </c>
      <c r="D130" s="108">
        <f t="shared" si="4"/>
        <v>402361.16666666669</v>
      </c>
      <c r="E130" s="108">
        <f t="shared" si="5"/>
        <v>401771.60416666669</v>
      </c>
    </row>
    <row r="131" spans="1:5" x14ac:dyDescent="0.25">
      <c r="A131" s="279">
        <v>33512</v>
      </c>
      <c r="B131" s="111">
        <v>448634</v>
      </c>
      <c r="C131" s="108">
        <f t="shared" si="3"/>
        <v>407321.08333333331</v>
      </c>
      <c r="D131" s="108">
        <f t="shared" si="4"/>
        <v>403925.16666666669</v>
      </c>
      <c r="E131" s="108">
        <f t="shared" si="5"/>
        <v>403300.77083333331</v>
      </c>
    </row>
    <row r="132" spans="1:5" x14ac:dyDescent="0.25">
      <c r="A132" s="279">
        <v>33543</v>
      </c>
      <c r="B132" s="111">
        <v>454341</v>
      </c>
      <c r="C132" s="108">
        <f t="shared" si="3"/>
        <v>412295.33333333331</v>
      </c>
      <c r="D132" s="108">
        <f t="shared" si="4"/>
        <v>405302</v>
      </c>
      <c r="E132" s="108">
        <f t="shared" si="5"/>
        <v>404273.0625</v>
      </c>
    </row>
    <row r="133" spans="1:5" x14ac:dyDescent="0.25">
      <c r="A133" s="279">
        <v>33573</v>
      </c>
      <c r="B133" s="111">
        <v>350297</v>
      </c>
      <c r="C133" s="108">
        <f t="shared" si="3"/>
        <v>417719.66666666669</v>
      </c>
      <c r="D133" s="108">
        <f t="shared" si="4"/>
        <v>406790.33333333331</v>
      </c>
      <c r="E133" s="108">
        <f t="shared" si="5"/>
        <v>405058.08333333331</v>
      </c>
    </row>
    <row r="134" spans="1:5" x14ac:dyDescent="0.25">
      <c r="A134" s="279">
        <v>33604</v>
      </c>
      <c r="B134" s="111">
        <v>419104</v>
      </c>
      <c r="C134" s="108">
        <f t="shared" ref="C134:C172" si="6">(B131*0.5+SUM(B132:B136)+B137*0.5)/6</f>
        <v>419528.5</v>
      </c>
      <c r="D134" s="108">
        <f t="shared" si="4"/>
        <v>407712.70833333331</v>
      </c>
      <c r="E134" s="108">
        <f t="shared" si="5"/>
        <v>406166.8125</v>
      </c>
    </row>
    <row r="135" spans="1:5" x14ac:dyDescent="0.25">
      <c r="A135" s="279">
        <v>33635</v>
      </c>
      <c r="B135" s="111">
        <v>398027</v>
      </c>
      <c r="C135" s="108">
        <f t="shared" si="6"/>
        <v>413431.33333333331</v>
      </c>
      <c r="D135" s="108">
        <f t="shared" si="4"/>
        <v>408246.25</v>
      </c>
      <c r="E135" s="108">
        <f t="shared" si="5"/>
        <v>407227.47916666669</v>
      </c>
    </row>
    <row r="136" spans="1:5" x14ac:dyDescent="0.25">
      <c r="A136" s="279">
        <v>33664</v>
      </c>
      <c r="B136" s="111">
        <v>456059</v>
      </c>
      <c r="C136" s="108">
        <f t="shared" si="6"/>
        <v>409918.83333333331</v>
      </c>
      <c r="D136" s="108">
        <f t="shared" si="4"/>
        <v>409439.75</v>
      </c>
      <c r="E136" s="108">
        <f t="shared" si="5"/>
        <v>408369.10416666669</v>
      </c>
    </row>
    <row r="137" spans="1:5" x14ac:dyDescent="0.25">
      <c r="A137" s="279">
        <v>33695</v>
      </c>
      <c r="B137" s="111">
        <v>430052</v>
      </c>
      <c r="C137" s="108">
        <f t="shared" si="6"/>
        <v>408104.33333333331</v>
      </c>
      <c r="D137" s="108">
        <f t="shared" ref="D137:D169" si="7">(B131*0.5+SUM(B132:B142)+B143*0.5)/12</f>
        <v>410972.04166666669</v>
      </c>
      <c r="E137" s="108">
        <f t="shared" si="5"/>
        <v>409596.70833333331</v>
      </c>
    </row>
    <row r="138" spans="1:5" x14ac:dyDescent="0.25">
      <c r="A138" s="279">
        <v>33725</v>
      </c>
      <c r="B138" s="111">
        <v>399757</v>
      </c>
      <c r="C138" s="108">
        <f t="shared" si="6"/>
        <v>404197.16666666669</v>
      </c>
      <c r="D138" s="108">
        <f t="shared" si="7"/>
        <v>411331.125</v>
      </c>
      <c r="E138" s="108">
        <f t="shared" si="5"/>
        <v>411099.52083333331</v>
      </c>
    </row>
    <row r="139" spans="1:5" x14ac:dyDescent="0.25">
      <c r="A139" s="279">
        <v>33756</v>
      </c>
      <c r="B139" s="111">
        <v>362731</v>
      </c>
      <c r="C139" s="108">
        <f t="shared" si="6"/>
        <v>401159.83333333331</v>
      </c>
      <c r="D139" s="108">
        <f t="shared" si="7"/>
        <v>411674.54166666669</v>
      </c>
      <c r="E139" s="108">
        <f t="shared" si="5"/>
        <v>412550.1875</v>
      </c>
    </row>
    <row r="140" spans="1:5" x14ac:dyDescent="0.25">
      <c r="A140" s="279">
        <v>33786</v>
      </c>
      <c r="B140" s="111">
        <v>384896</v>
      </c>
      <c r="C140" s="108">
        <f t="shared" si="6"/>
        <v>402415.58333333331</v>
      </c>
      <c r="D140" s="108">
        <f t="shared" si="7"/>
        <v>413348.58333333331</v>
      </c>
      <c r="E140" s="108">
        <f t="shared" si="5"/>
        <v>413212.89583333331</v>
      </c>
    </row>
    <row r="141" spans="1:5" x14ac:dyDescent="0.25">
      <c r="A141" s="279">
        <v>33817</v>
      </c>
      <c r="B141" s="111">
        <v>385349</v>
      </c>
      <c r="C141" s="108">
        <f t="shared" si="6"/>
        <v>409230.91666666669</v>
      </c>
      <c r="D141" s="108">
        <f t="shared" si="7"/>
        <v>414022.29166666669</v>
      </c>
      <c r="E141" s="108">
        <f t="shared" si="5"/>
        <v>413514.14583333331</v>
      </c>
    </row>
    <row r="142" spans="1:5" x14ac:dyDescent="0.25">
      <c r="A142" s="279">
        <v>33848</v>
      </c>
      <c r="B142" s="111">
        <v>432289</v>
      </c>
      <c r="C142" s="108">
        <f t="shared" si="6"/>
        <v>413430.25</v>
      </c>
      <c r="D142" s="108">
        <f t="shared" si="7"/>
        <v>414377.04166666669</v>
      </c>
      <c r="E142" s="108">
        <f t="shared" si="5"/>
        <v>413999.6875</v>
      </c>
    </row>
    <row r="143" spans="1:5" x14ac:dyDescent="0.25">
      <c r="A143" s="279">
        <v>33878</v>
      </c>
      <c r="B143" s="111">
        <v>468891</v>
      </c>
      <c r="C143" s="108">
        <f t="shared" si="6"/>
        <v>418592.83333333331</v>
      </c>
      <c r="D143" s="108">
        <f t="shared" si="7"/>
        <v>415268.25</v>
      </c>
      <c r="E143" s="108">
        <f t="shared" ref="E143:E162" si="8">(0.5*B131+SUM(B132:B154)+B155*0.5)/24</f>
        <v>414674.58333333331</v>
      </c>
    </row>
    <row r="144" spans="1:5" x14ac:dyDescent="0.25">
      <c r="A144" s="279">
        <v>33909</v>
      </c>
      <c r="B144" s="111">
        <v>442702</v>
      </c>
      <c r="C144" s="108">
        <f t="shared" si="6"/>
        <v>423847.41666666669</v>
      </c>
      <c r="D144" s="108">
        <f t="shared" si="7"/>
        <v>416897.04166666669</v>
      </c>
      <c r="E144" s="108">
        <f t="shared" si="8"/>
        <v>415381.35416666669</v>
      </c>
    </row>
    <row r="145" spans="1:5" x14ac:dyDescent="0.25">
      <c r="A145" s="279">
        <v>33939</v>
      </c>
      <c r="B145" s="111">
        <v>370178</v>
      </c>
      <c r="C145" s="108">
        <f t="shared" si="6"/>
        <v>427594.25</v>
      </c>
      <c r="D145" s="108">
        <f t="shared" si="7"/>
        <v>418310.04166666669</v>
      </c>
      <c r="E145" s="108">
        <f t="shared" si="8"/>
        <v>416513.89583333331</v>
      </c>
    </row>
    <row r="146" spans="1:5" x14ac:dyDescent="0.25">
      <c r="A146" s="279">
        <v>33970</v>
      </c>
      <c r="B146" s="111">
        <v>439400</v>
      </c>
      <c r="C146" s="108">
        <f t="shared" si="6"/>
        <v>428120.91666666669</v>
      </c>
      <c r="D146" s="108">
        <f t="shared" si="7"/>
        <v>418713.08333333331</v>
      </c>
      <c r="E146" s="108">
        <f t="shared" si="8"/>
        <v>417857.625</v>
      </c>
    </row>
    <row r="147" spans="1:5" x14ac:dyDescent="0.25">
      <c r="A147" s="279">
        <v>34001</v>
      </c>
      <c r="B147" s="111">
        <v>393900</v>
      </c>
      <c r="C147" s="108">
        <f t="shared" si="6"/>
        <v>424563.16666666669</v>
      </c>
      <c r="D147" s="108">
        <f t="shared" si="7"/>
        <v>418782.04166666669</v>
      </c>
      <c r="E147" s="108">
        <f t="shared" si="8"/>
        <v>418915.3125</v>
      </c>
    </row>
    <row r="148" spans="1:5" x14ac:dyDescent="0.25">
      <c r="A148" s="279">
        <v>34029</v>
      </c>
      <c r="B148" s="111">
        <v>468700</v>
      </c>
      <c r="C148" s="108">
        <f t="shared" si="6"/>
        <v>423189.83333333331</v>
      </c>
      <c r="D148" s="108">
        <f t="shared" si="7"/>
        <v>418559.625</v>
      </c>
      <c r="E148" s="108">
        <f t="shared" si="8"/>
        <v>420419.77083333331</v>
      </c>
    </row>
    <row r="149" spans="1:5" x14ac:dyDescent="0.25">
      <c r="A149" s="279">
        <v>34060</v>
      </c>
      <c r="B149" s="111">
        <v>438800</v>
      </c>
      <c r="C149" s="108">
        <f t="shared" si="6"/>
        <v>418833.33333333331</v>
      </c>
      <c r="D149" s="108">
        <f t="shared" si="7"/>
        <v>418377.125</v>
      </c>
      <c r="E149" s="108">
        <f t="shared" si="8"/>
        <v>422727.27083333331</v>
      </c>
    </row>
    <row r="150" spans="1:5" x14ac:dyDescent="0.25">
      <c r="A150" s="279">
        <v>34090</v>
      </c>
      <c r="B150" s="111">
        <v>430100</v>
      </c>
      <c r="C150" s="108">
        <f t="shared" si="6"/>
        <v>413716.66666666669</v>
      </c>
      <c r="D150" s="108">
        <f t="shared" si="7"/>
        <v>419431.58333333331</v>
      </c>
      <c r="E150" s="108">
        <f t="shared" si="8"/>
        <v>424467.16666666669</v>
      </c>
    </row>
    <row r="151" spans="1:5" x14ac:dyDescent="0.25">
      <c r="A151" s="279">
        <v>34121</v>
      </c>
      <c r="B151" s="111">
        <v>366300</v>
      </c>
      <c r="C151" s="108">
        <f t="shared" si="6"/>
        <v>409525</v>
      </c>
      <c r="D151" s="108">
        <f t="shared" si="7"/>
        <v>421353.25</v>
      </c>
      <c r="E151" s="108">
        <f t="shared" si="8"/>
        <v>425622.3125</v>
      </c>
    </row>
    <row r="152" spans="1:5" x14ac:dyDescent="0.25">
      <c r="A152" s="279">
        <v>34151</v>
      </c>
      <c r="B152" s="111">
        <v>391000</v>
      </c>
      <c r="C152" s="108">
        <f t="shared" si="6"/>
        <v>408633.33333333331</v>
      </c>
      <c r="D152" s="108">
        <f t="shared" si="7"/>
        <v>422366.66666666669</v>
      </c>
      <c r="E152" s="108">
        <f t="shared" si="8"/>
        <v>427227.625</v>
      </c>
    </row>
    <row r="153" spans="1:5" x14ac:dyDescent="0.25">
      <c r="A153" s="279">
        <v>34182</v>
      </c>
      <c r="B153" s="111">
        <v>380900</v>
      </c>
      <c r="C153" s="108">
        <f t="shared" si="6"/>
        <v>414300</v>
      </c>
      <c r="D153" s="108">
        <f t="shared" si="7"/>
        <v>423808.33333333331</v>
      </c>
      <c r="E153" s="108">
        <f t="shared" si="8"/>
        <v>428887.10416666669</v>
      </c>
    </row>
    <row r="154" spans="1:5" x14ac:dyDescent="0.25">
      <c r="A154" s="279">
        <v>34213</v>
      </c>
      <c r="B154" s="111">
        <v>431400</v>
      </c>
      <c r="C154" s="108">
        <f t="shared" si="6"/>
        <v>419516.66666666669</v>
      </c>
      <c r="D154" s="108">
        <f t="shared" si="7"/>
        <v>426462.5</v>
      </c>
      <c r="E154" s="108">
        <f t="shared" si="8"/>
        <v>430342.5625</v>
      </c>
    </row>
    <row r="155" spans="1:5" x14ac:dyDescent="0.25">
      <c r="A155" s="279">
        <v>34243</v>
      </c>
      <c r="B155" s="111">
        <v>465400</v>
      </c>
      <c r="C155" s="108">
        <f t="shared" si="6"/>
        <v>425900</v>
      </c>
      <c r="D155" s="108">
        <f t="shared" si="7"/>
        <v>430186.29166666669</v>
      </c>
      <c r="E155" s="108">
        <f t="shared" si="8"/>
        <v>432222</v>
      </c>
    </row>
    <row r="156" spans="1:5" x14ac:dyDescent="0.25">
      <c r="A156" s="279">
        <v>34274</v>
      </c>
      <c r="B156" s="111">
        <v>471500</v>
      </c>
      <c r="C156" s="108">
        <f t="shared" si="6"/>
        <v>433900</v>
      </c>
      <c r="D156" s="108">
        <f t="shared" si="7"/>
        <v>432037.29166666669</v>
      </c>
      <c r="E156" s="108">
        <f t="shared" si="8"/>
        <v>434598.14583333331</v>
      </c>
    </row>
    <row r="157" spans="1:5" x14ac:dyDescent="0.25">
      <c r="A157" s="279">
        <v>34304</v>
      </c>
      <c r="B157" s="111">
        <v>387500</v>
      </c>
      <c r="C157" s="108">
        <f t="shared" si="6"/>
        <v>443400</v>
      </c>
      <c r="D157" s="108">
        <f t="shared" si="7"/>
        <v>432934.58333333331</v>
      </c>
      <c r="E157" s="108">
        <f t="shared" si="8"/>
        <v>437145.27083333331</v>
      </c>
    </row>
    <row r="158" spans="1:5" x14ac:dyDescent="0.25">
      <c r="A158" s="279">
        <v>34335</v>
      </c>
      <c r="B158" s="111">
        <v>446400</v>
      </c>
      <c r="C158" s="108">
        <f t="shared" si="6"/>
        <v>451739.25</v>
      </c>
      <c r="D158" s="108">
        <f t="shared" si="7"/>
        <v>435742.16666666669</v>
      </c>
      <c r="E158" s="108">
        <f t="shared" si="8"/>
        <v>439337.10416666669</v>
      </c>
    </row>
    <row r="159" spans="1:5" x14ac:dyDescent="0.25">
      <c r="A159" s="279">
        <v>34366</v>
      </c>
      <c r="B159" s="111">
        <v>421500</v>
      </c>
      <c r="C159" s="108">
        <f t="shared" si="6"/>
        <v>449774.58333333331</v>
      </c>
      <c r="D159" s="108">
        <f t="shared" si="7"/>
        <v>438992.16666666669</v>
      </c>
      <c r="E159" s="108">
        <f t="shared" si="8"/>
        <v>441820.97916666669</v>
      </c>
    </row>
    <row r="160" spans="1:5" x14ac:dyDescent="0.25">
      <c r="A160" s="279">
        <v>34394</v>
      </c>
      <c r="B160" s="111">
        <v>504800</v>
      </c>
      <c r="C160" s="108">
        <f t="shared" si="6"/>
        <v>446352.5</v>
      </c>
      <c r="D160" s="108">
        <f t="shared" si="7"/>
        <v>442125.5</v>
      </c>
      <c r="E160" s="108">
        <f t="shared" si="8"/>
        <v>445255.08333333331</v>
      </c>
    </row>
    <row r="161" spans="1:5" x14ac:dyDescent="0.25">
      <c r="A161" s="279">
        <v>34425</v>
      </c>
      <c r="B161" s="111">
        <v>492071</v>
      </c>
      <c r="C161" s="108">
        <f t="shared" si="6"/>
        <v>445584.33333333331</v>
      </c>
      <c r="D161" s="108">
        <f t="shared" si="7"/>
        <v>446066.875</v>
      </c>
      <c r="E161" s="108">
        <f t="shared" si="8"/>
        <v>448098.5</v>
      </c>
    </row>
    <row r="162" spans="1:5" x14ac:dyDescent="0.25">
      <c r="A162" s="279">
        <v>34455</v>
      </c>
      <c r="B162" s="111">
        <v>421253</v>
      </c>
      <c r="C162" s="108">
        <f t="shared" si="6"/>
        <v>444084.33333333331</v>
      </c>
      <c r="D162" s="108">
        <f t="shared" si="7"/>
        <v>449764.70833333331</v>
      </c>
      <c r="E162" s="108">
        <f t="shared" si="8"/>
        <v>449824.14583333331</v>
      </c>
    </row>
    <row r="163" spans="1:5" x14ac:dyDescent="0.25">
      <c r="A163" s="279">
        <v>34486</v>
      </c>
      <c r="B163" s="111">
        <v>396682</v>
      </c>
      <c r="C163" s="108">
        <f t="shared" si="6"/>
        <v>440851</v>
      </c>
      <c r="D163" s="108">
        <f t="shared" si="7"/>
        <v>452937.29166666669</v>
      </c>
      <c r="E163" s="108">
        <f>(0.5*B151+SUM(B152:B174)+B175*0.5)/24</f>
        <v>451617.64583333331</v>
      </c>
    </row>
    <row r="164" spans="1:5" x14ac:dyDescent="0.25">
      <c r="A164" s="279">
        <v>34516</v>
      </c>
      <c r="B164" s="111">
        <v>428000</v>
      </c>
      <c r="C164" s="108">
        <f t="shared" si="6"/>
        <v>440394.5</v>
      </c>
      <c r="D164" s="108">
        <f t="shared" si="7"/>
        <v>456307.54166666669</v>
      </c>
    </row>
    <row r="165" spans="1:5" x14ac:dyDescent="0.25">
      <c r="A165" s="279">
        <v>34547</v>
      </c>
      <c r="B165" s="111">
        <v>421900</v>
      </c>
      <c r="C165" s="108">
        <f t="shared" si="6"/>
        <v>449754.83333333331</v>
      </c>
      <c r="D165" s="108">
        <f t="shared" si="7"/>
        <v>459833.625</v>
      </c>
    </row>
    <row r="166" spans="1:5" x14ac:dyDescent="0.25">
      <c r="A166" s="279">
        <v>34578</v>
      </c>
      <c r="B166" s="111">
        <v>465600</v>
      </c>
      <c r="C166" s="108">
        <f t="shared" si="6"/>
        <v>459522.08333333331</v>
      </c>
      <c r="D166" s="108">
        <f t="shared" si="7"/>
        <v>464047.66666666669</v>
      </c>
    </row>
    <row r="167" spans="1:5" x14ac:dyDescent="0.25">
      <c r="A167" s="279">
        <v>34608</v>
      </c>
      <c r="B167" s="111">
        <v>525793</v>
      </c>
      <c r="C167" s="108">
        <f t="shared" si="6"/>
        <v>467030.75</v>
      </c>
      <c r="D167" s="108">
        <f t="shared" si="7"/>
        <v>466010.70833333331</v>
      </c>
    </row>
    <row r="168" spans="1:5" x14ac:dyDescent="0.25">
      <c r="A168" s="279">
        <v>34639</v>
      </c>
      <c r="B168" s="111">
        <v>499855</v>
      </c>
      <c r="C168" s="108">
        <f t="shared" si="6"/>
        <v>475582.91666666669</v>
      </c>
      <c r="D168" s="108">
        <f t="shared" si="7"/>
        <v>467611</v>
      </c>
    </row>
    <row r="169" spans="1:5" x14ac:dyDescent="0.25">
      <c r="A169" s="279">
        <v>34669</v>
      </c>
      <c r="B169" s="111">
        <v>435287</v>
      </c>
      <c r="C169" s="108">
        <f t="shared" si="6"/>
        <v>487244.33333333331</v>
      </c>
      <c r="D169" s="108">
        <f t="shared" si="7"/>
        <v>470300.70833333331</v>
      </c>
    </row>
    <row r="170" spans="1:5" x14ac:dyDescent="0.25">
      <c r="A170" s="279">
        <v>34700</v>
      </c>
      <c r="B170" s="111">
        <v>479499</v>
      </c>
      <c r="C170" s="108">
        <f t="shared" si="6"/>
        <v>491626.91666666669</v>
      </c>
    </row>
    <row r="171" spans="1:5" x14ac:dyDescent="0.25">
      <c r="A171" s="279">
        <v>34731</v>
      </c>
      <c r="B171" s="111">
        <v>473027</v>
      </c>
      <c r="C171" s="108">
        <f t="shared" si="6"/>
        <v>485467.16666666669</v>
      </c>
    </row>
    <row r="172" spans="1:5" x14ac:dyDescent="0.25">
      <c r="A172" s="279">
        <v>34759</v>
      </c>
      <c r="B172" s="111">
        <v>554410</v>
      </c>
      <c r="C172" s="108">
        <f t="shared" si="6"/>
        <v>481079.33333333331</v>
      </c>
    </row>
    <row r="173" spans="1:5" x14ac:dyDescent="0.25">
      <c r="A173" s="279">
        <v>34790</v>
      </c>
      <c r="B173" s="111">
        <v>489574</v>
      </c>
    </row>
    <row r="174" spans="1:5" x14ac:dyDescent="0.25">
      <c r="A174" s="279">
        <v>34820</v>
      </c>
      <c r="B174" s="111">
        <v>462157</v>
      </c>
    </row>
    <row r="175" spans="1:5" x14ac:dyDescent="0.25">
      <c r="A175" s="279">
        <v>34851</v>
      </c>
      <c r="B175" s="111">
        <v>420331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79FE0-2DED-478F-80AD-401062046417}">
  <dimension ref="A1:Q175"/>
  <sheetViews>
    <sheetView zoomScale="130" zoomScaleNormal="130" workbookViewId="0">
      <selection activeCell="D1" sqref="D1:D175"/>
    </sheetView>
  </sheetViews>
  <sheetFormatPr defaultRowHeight="15.75" x14ac:dyDescent="0.25"/>
  <cols>
    <col min="1" max="4" width="12.42578125" style="107" customWidth="1"/>
    <col min="5" max="5" width="9.140625" style="108"/>
    <col min="6" max="6" width="12.7109375" style="108" customWidth="1"/>
    <col min="7" max="17" width="9.140625" style="108"/>
  </cols>
  <sheetData>
    <row r="1" spans="1:16" ht="32.25" customHeight="1" x14ac:dyDescent="0.25">
      <c r="A1" s="109" t="s">
        <v>7</v>
      </c>
      <c r="B1" s="109" t="s">
        <v>133</v>
      </c>
      <c r="C1" s="109" t="s">
        <v>4</v>
      </c>
      <c r="D1" s="109" t="s">
        <v>153</v>
      </c>
      <c r="E1" s="281" t="s">
        <v>508</v>
      </c>
      <c r="F1" s="282" t="s">
        <v>509</v>
      </c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6" x14ac:dyDescent="0.25">
      <c r="A2" s="279">
        <v>29221</v>
      </c>
      <c r="B2" s="280">
        <f>YEAR(A2)</f>
        <v>1980</v>
      </c>
      <c r="C2" s="280">
        <f>MONTH(A2)</f>
        <v>1</v>
      </c>
      <c r="D2" s="111">
        <v>276986</v>
      </c>
      <c r="E2" s="283">
        <f>DAY(DATE(B2,C2+1,1)-1)</f>
        <v>31</v>
      </c>
      <c r="F2" s="284">
        <f>D2*30.4375/E2</f>
        <v>271960.04435483873</v>
      </c>
    </row>
    <row r="3" spans="1:16" x14ac:dyDescent="0.25">
      <c r="A3" s="279">
        <v>29252</v>
      </c>
      <c r="B3" s="280">
        <f t="shared" ref="B3:B66" si="0">YEAR(A3)</f>
        <v>1980</v>
      </c>
      <c r="C3" s="280">
        <f t="shared" ref="C3:C66" si="1">MONTH(A3)</f>
        <v>2</v>
      </c>
      <c r="D3" s="111">
        <v>260633</v>
      </c>
      <c r="E3" s="283">
        <f>DAY(DATE(B3,C3+1,1)-1)</f>
        <v>29</v>
      </c>
      <c r="F3" s="284">
        <f>D3*30.4375/E3</f>
        <v>273552.30818965519</v>
      </c>
    </row>
    <row r="4" spans="1:16" x14ac:dyDescent="0.25">
      <c r="A4" s="279">
        <v>29281</v>
      </c>
      <c r="B4" s="280">
        <f t="shared" si="0"/>
        <v>1980</v>
      </c>
      <c r="C4" s="280">
        <f t="shared" si="1"/>
        <v>3</v>
      </c>
      <c r="D4" s="111">
        <v>291551</v>
      </c>
      <c r="E4" s="283">
        <f>DAY(DATE(B4,C4+1,1)-1)</f>
        <v>31</v>
      </c>
      <c r="F4" s="284">
        <f>D4*30.4375/E4</f>
        <v>286260.76008064515</v>
      </c>
    </row>
    <row r="5" spans="1:16" x14ac:dyDescent="0.25">
      <c r="A5" s="279">
        <v>29312</v>
      </c>
      <c r="B5" s="280">
        <f t="shared" si="0"/>
        <v>1980</v>
      </c>
      <c r="C5" s="280">
        <f t="shared" si="1"/>
        <v>4</v>
      </c>
      <c r="D5" s="111">
        <v>275383</v>
      </c>
      <c r="E5" s="283">
        <f>DAY(DATE(B5,C5+1,1)-1)</f>
        <v>30</v>
      </c>
      <c r="F5" s="284">
        <f>D5*30.4375/E5</f>
        <v>279399.00208333333</v>
      </c>
    </row>
    <row r="6" spans="1:16" x14ac:dyDescent="0.25">
      <c r="A6" s="279">
        <v>29342</v>
      </c>
      <c r="B6" s="280">
        <f t="shared" si="0"/>
        <v>1980</v>
      </c>
      <c r="C6" s="280">
        <f t="shared" si="1"/>
        <v>5</v>
      </c>
      <c r="D6" s="111">
        <v>275302</v>
      </c>
      <c r="E6" s="283">
        <f>DAY(DATE(B6,C6+1,1)-1)</f>
        <v>31</v>
      </c>
      <c r="F6" s="284">
        <f>D6*30.4375/E6</f>
        <v>270306.60080645164</v>
      </c>
    </row>
    <row r="7" spans="1:16" x14ac:dyDescent="0.25">
      <c r="A7" s="279">
        <v>29373</v>
      </c>
      <c r="B7" s="280">
        <f t="shared" si="0"/>
        <v>1980</v>
      </c>
      <c r="C7" s="280">
        <f t="shared" si="1"/>
        <v>6</v>
      </c>
      <c r="D7" s="111">
        <v>231693</v>
      </c>
      <c r="E7" s="283">
        <f>DAY(DATE(B7,C7+1,1)-1)</f>
        <v>30</v>
      </c>
      <c r="F7" s="284">
        <f>D7*30.4375/E7</f>
        <v>235071.85625000001</v>
      </c>
    </row>
    <row r="8" spans="1:16" x14ac:dyDescent="0.25">
      <c r="A8" s="279">
        <v>29403</v>
      </c>
      <c r="B8" s="280">
        <f t="shared" si="0"/>
        <v>1980</v>
      </c>
      <c r="C8" s="280">
        <f t="shared" si="1"/>
        <v>7</v>
      </c>
      <c r="D8" s="111">
        <v>238829</v>
      </c>
      <c r="E8" s="283">
        <f>DAY(DATE(B8,C8+1,1)-1)</f>
        <v>31</v>
      </c>
      <c r="F8" s="284">
        <f>D8*30.4375/E8</f>
        <v>234495.40927419355</v>
      </c>
    </row>
    <row r="9" spans="1:16" x14ac:dyDescent="0.25">
      <c r="A9" s="279">
        <v>29434</v>
      </c>
      <c r="B9" s="280">
        <f t="shared" si="0"/>
        <v>1980</v>
      </c>
      <c r="C9" s="280">
        <f t="shared" si="1"/>
        <v>8</v>
      </c>
      <c r="D9" s="111">
        <v>274215</v>
      </c>
      <c r="E9" s="283">
        <f>DAY(DATE(B9,C9+1,1)-1)</f>
        <v>31</v>
      </c>
      <c r="F9" s="284">
        <f>D9*30.4375/E9</f>
        <v>269239.32459677418</v>
      </c>
    </row>
    <row r="10" spans="1:16" x14ac:dyDescent="0.25">
      <c r="A10" s="279">
        <v>29465</v>
      </c>
      <c r="B10" s="280">
        <f t="shared" si="0"/>
        <v>1980</v>
      </c>
      <c r="C10" s="280">
        <f t="shared" si="1"/>
        <v>9</v>
      </c>
      <c r="D10" s="111">
        <v>277808</v>
      </c>
      <c r="E10" s="283">
        <f>DAY(DATE(B10,C10+1,1)-1)</f>
        <v>30</v>
      </c>
      <c r="F10" s="284">
        <f>D10*30.4375/E10</f>
        <v>281859.36666666664</v>
      </c>
    </row>
    <row r="11" spans="1:16" x14ac:dyDescent="0.25">
      <c r="A11" s="279">
        <v>29495</v>
      </c>
      <c r="B11" s="280">
        <f t="shared" si="0"/>
        <v>1980</v>
      </c>
      <c r="C11" s="280">
        <f t="shared" si="1"/>
        <v>10</v>
      </c>
      <c r="D11" s="111">
        <v>299060</v>
      </c>
      <c r="E11" s="283">
        <f>DAY(DATE(B11,C11+1,1)-1)</f>
        <v>31</v>
      </c>
      <c r="F11" s="284">
        <f>D11*30.4375/E11</f>
        <v>293633.50806451612</v>
      </c>
    </row>
    <row r="12" spans="1:16" x14ac:dyDescent="0.25">
      <c r="A12" s="279">
        <v>29526</v>
      </c>
      <c r="B12" s="280">
        <f t="shared" si="0"/>
        <v>1980</v>
      </c>
      <c r="C12" s="280">
        <f t="shared" si="1"/>
        <v>11</v>
      </c>
      <c r="D12" s="111">
        <v>286629</v>
      </c>
      <c r="E12" s="283">
        <f>DAY(DATE(B12,C12+1,1)-1)</f>
        <v>30</v>
      </c>
      <c r="F12" s="284">
        <f>D12*30.4375/E12</f>
        <v>290809.00624999998</v>
      </c>
    </row>
    <row r="13" spans="1:16" x14ac:dyDescent="0.25">
      <c r="A13" s="279">
        <v>29556</v>
      </c>
      <c r="B13" s="280">
        <f t="shared" si="0"/>
        <v>1980</v>
      </c>
      <c r="C13" s="280">
        <f t="shared" si="1"/>
        <v>12</v>
      </c>
      <c r="D13" s="111">
        <v>232313</v>
      </c>
      <c r="E13" s="283">
        <f>DAY(DATE(B13,C13+1,1)-1)</f>
        <v>31</v>
      </c>
      <c r="F13" s="284">
        <f>D13*30.4375/E13</f>
        <v>228097.6431451613</v>
      </c>
    </row>
    <row r="14" spans="1:16" x14ac:dyDescent="0.25">
      <c r="A14" s="279">
        <v>29587</v>
      </c>
      <c r="B14" s="280">
        <f t="shared" si="0"/>
        <v>1981</v>
      </c>
      <c r="C14" s="280">
        <f t="shared" si="1"/>
        <v>1</v>
      </c>
      <c r="D14" s="111">
        <v>294053</v>
      </c>
      <c r="E14" s="283">
        <f>DAY(DATE(B14,C14+1,1)-1)</f>
        <v>31</v>
      </c>
      <c r="F14" s="284">
        <f>D14*30.4375/E14</f>
        <v>288717.36088709679</v>
      </c>
    </row>
    <row r="15" spans="1:16" x14ac:dyDescent="0.25">
      <c r="A15" s="279">
        <v>29618</v>
      </c>
      <c r="B15" s="280">
        <f t="shared" si="0"/>
        <v>1981</v>
      </c>
      <c r="C15" s="280">
        <f t="shared" si="1"/>
        <v>2</v>
      </c>
      <c r="D15" s="111">
        <v>267510</v>
      </c>
      <c r="E15" s="283">
        <f>DAY(DATE(B15,C15+1,1)-1)</f>
        <v>28</v>
      </c>
      <c r="F15" s="284">
        <f>D15*30.4375/E15</f>
        <v>290797.70089285716</v>
      </c>
    </row>
    <row r="16" spans="1:16" x14ac:dyDescent="0.25">
      <c r="A16" s="279">
        <v>29646</v>
      </c>
      <c r="B16" s="280">
        <f t="shared" si="0"/>
        <v>1981</v>
      </c>
      <c r="C16" s="280">
        <f t="shared" si="1"/>
        <v>3</v>
      </c>
      <c r="D16" s="111">
        <v>309739</v>
      </c>
      <c r="E16" s="283">
        <f>DAY(DATE(B16,C16+1,1)-1)</f>
        <v>31</v>
      </c>
      <c r="F16" s="284">
        <f>D16*30.4375/E16</f>
        <v>304118.73588709679</v>
      </c>
    </row>
    <row r="17" spans="1:6" x14ac:dyDescent="0.25">
      <c r="A17" s="279">
        <v>29677</v>
      </c>
      <c r="B17" s="280">
        <f t="shared" si="0"/>
        <v>1981</v>
      </c>
      <c r="C17" s="280">
        <f t="shared" si="1"/>
        <v>4</v>
      </c>
      <c r="D17" s="111">
        <v>280733</v>
      </c>
      <c r="E17" s="283">
        <f>DAY(DATE(B17,C17+1,1)-1)</f>
        <v>30</v>
      </c>
      <c r="F17" s="284">
        <f>D17*30.4375/E17</f>
        <v>284827.02291666664</v>
      </c>
    </row>
    <row r="18" spans="1:6" x14ac:dyDescent="0.25">
      <c r="A18" s="279">
        <v>29707</v>
      </c>
      <c r="B18" s="280">
        <f t="shared" si="0"/>
        <v>1981</v>
      </c>
      <c r="C18" s="280">
        <f t="shared" si="1"/>
        <v>5</v>
      </c>
      <c r="D18" s="111">
        <v>287298</v>
      </c>
      <c r="E18" s="283">
        <f>DAY(DATE(B18,C18+1,1)-1)</f>
        <v>31</v>
      </c>
      <c r="F18" s="284">
        <f>D18*30.4375/E18</f>
        <v>282084.93145161291</v>
      </c>
    </row>
    <row r="19" spans="1:6" x14ac:dyDescent="0.25">
      <c r="A19" s="279">
        <v>29738</v>
      </c>
      <c r="B19" s="280">
        <f t="shared" si="0"/>
        <v>1981</v>
      </c>
      <c r="C19" s="280">
        <f t="shared" si="1"/>
        <v>6</v>
      </c>
      <c r="D19" s="111">
        <v>235672</v>
      </c>
      <c r="E19" s="283">
        <f>DAY(DATE(B19,C19+1,1)-1)</f>
        <v>30</v>
      </c>
      <c r="F19" s="284">
        <f>D19*30.4375/E19</f>
        <v>239108.88333333333</v>
      </c>
    </row>
    <row r="20" spans="1:6" x14ac:dyDescent="0.25">
      <c r="A20" s="279">
        <v>29768</v>
      </c>
      <c r="B20" s="280">
        <f t="shared" si="0"/>
        <v>1981</v>
      </c>
      <c r="C20" s="280">
        <f t="shared" si="1"/>
        <v>7</v>
      </c>
      <c r="D20" s="111">
        <v>256449</v>
      </c>
      <c r="E20" s="283">
        <f>DAY(DATE(B20,C20+1,1)-1)</f>
        <v>31</v>
      </c>
      <c r="F20" s="284">
        <f>D20*30.4375/E20</f>
        <v>251795.69153225806</v>
      </c>
    </row>
    <row r="21" spans="1:6" x14ac:dyDescent="0.25">
      <c r="A21" s="279">
        <v>29799</v>
      </c>
      <c r="B21" s="280">
        <f t="shared" si="0"/>
        <v>1981</v>
      </c>
      <c r="C21" s="280">
        <f t="shared" si="1"/>
        <v>8</v>
      </c>
      <c r="D21" s="111">
        <v>288997</v>
      </c>
      <c r="E21" s="283">
        <f>DAY(DATE(B21,C21+1,1)-1)</f>
        <v>31</v>
      </c>
      <c r="F21" s="284">
        <f>D21*30.4375/E21</f>
        <v>283753.10282258067</v>
      </c>
    </row>
    <row r="22" spans="1:6" x14ac:dyDescent="0.25">
      <c r="A22" s="279">
        <v>29830</v>
      </c>
      <c r="B22" s="280">
        <f t="shared" si="0"/>
        <v>1981</v>
      </c>
      <c r="C22" s="280">
        <f t="shared" si="1"/>
        <v>9</v>
      </c>
      <c r="D22" s="111">
        <v>290789</v>
      </c>
      <c r="E22" s="283">
        <f>DAY(DATE(B22,C22+1,1)-1)</f>
        <v>30</v>
      </c>
      <c r="F22" s="284">
        <f>D22*30.4375/E22</f>
        <v>295029.67291666666</v>
      </c>
    </row>
    <row r="23" spans="1:6" x14ac:dyDescent="0.25">
      <c r="A23" s="279">
        <v>29860</v>
      </c>
      <c r="B23" s="280">
        <f t="shared" si="0"/>
        <v>1981</v>
      </c>
      <c r="C23" s="280">
        <f t="shared" si="1"/>
        <v>10</v>
      </c>
      <c r="D23" s="111">
        <v>321898</v>
      </c>
      <c r="E23" s="283">
        <f>DAY(DATE(B23,C23+1,1)-1)</f>
        <v>31</v>
      </c>
      <c r="F23" s="284">
        <f>D23*30.4375/E23</f>
        <v>316057.10887096776</v>
      </c>
    </row>
    <row r="24" spans="1:6" x14ac:dyDescent="0.25">
      <c r="A24" s="279">
        <v>29891</v>
      </c>
      <c r="B24" s="280">
        <f t="shared" si="0"/>
        <v>1981</v>
      </c>
      <c r="C24" s="280">
        <f t="shared" si="1"/>
        <v>11</v>
      </c>
      <c r="D24" s="111">
        <v>291834</v>
      </c>
      <c r="E24" s="283">
        <f>DAY(DATE(B24,C24+1,1)-1)</f>
        <v>30</v>
      </c>
      <c r="F24" s="284">
        <f>D24*30.4375/E24</f>
        <v>296089.91249999998</v>
      </c>
    </row>
    <row r="25" spans="1:6" x14ac:dyDescent="0.25">
      <c r="A25" s="279">
        <v>29921</v>
      </c>
      <c r="B25" s="280">
        <f t="shared" si="0"/>
        <v>1981</v>
      </c>
      <c r="C25" s="280">
        <f t="shared" si="1"/>
        <v>12</v>
      </c>
      <c r="D25" s="111">
        <v>241380</v>
      </c>
      <c r="E25" s="283">
        <f>DAY(DATE(B25,C25+1,1)-1)</f>
        <v>31</v>
      </c>
      <c r="F25" s="284">
        <f>D25*30.4375/E25</f>
        <v>237000.12096774194</v>
      </c>
    </row>
    <row r="26" spans="1:6" x14ac:dyDescent="0.25">
      <c r="A26" s="279">
        <v>29952</v>
      </c>
      <c r="B26" s="280">
        <f t="shared" si="0"/>
        <v>1982</v>
      </c>
      <c r="C26" s="280">
        <f t="shared" si="1"/>
        <v>1</v>
      </c>
      <c r="D26" s="111">
        <v>295469</v>
      </c>
      <c r="E26" s="283">
        <f>DAY(DATE(B26,C26+1,1)-1)</f>
        <v>31</v>
      </c>
      <c r="F26" s="284">
        <f>D26*30.4375/E26</f>
        <v>290107.6673387097</v>
      </c>
    </row>
    <row r="27" spans="1:6" x14ac:dyDescent="0.25">
      <c r="A27" s="279">
        <v>29983</v>
      </c>
      <c r="B27" s="280">
        <f t="shared" si="0"/>
        <v>1982</v>
      </c>
      <c r="C27" s="280">
        <f t="shared" si="1"/>
        <v>2</v>
      </c>
      <c r="D27" s="111">
        <v>258200</v>
      </c>
      <c r="E27" s="283">
        <f>DAY(DATE(B27,C27+1,1)-1)</f>
        <v>28</v>
      </c>
      <c r="F27" s="284">
        <f>D27*30.4375/E27</f>
        <v>280677.23214285716</v>
      </c>
    </row>
    <row r="28" spans="1:6" x14ac:dyDescent="0.25">
      <c r="A28" s="279">
        <v>30011</v>
      </c>
      <c r="B28" s="280">
        <f t="shared" si="0"/>
        <v>1982</v>
      </c>
      <c r="C28" s="280">
        <f t="shared" si="1"/>
        <v>3</v>
      </c>
      <c r="D28" s="111">
        <v>306102</v>
      </c>
      <c r="E28" s="283">
        <f>DAY(DATE(B28,C28+1,1)-1)</f>
        <v>31</v>
      </c>
      <c r="F28" s="284">
        <f>D28*30.4375/E28</f>
        <v>300547.7298387097</v>
      </c>
    </row>
    <row r="29" spans="1:6" x14ac:dyDescent="0.25">
      <c r="A29" s="279">
        <v>30042</v>
      </c>
      <c r="B29" s="280">
        <f t="shared" si="0"/>
        <v>1982</v>
      </c>
      <c r="C29" s="280">
        <f t="shared" si="1"/>
        <v>4</v>
      </c>
      <c r="D29" s="111">
        <v>281480</v>
      </c>
      <c r="E29" s="283">
        <f>DAY(DATE(B29,C29+1,1)-1)</f>
        <v>30</v>
      </c>
      <c r="F29" s="284">
        <f>D29*30.4375/E29</f>
        <v>285584.91666666669</v>
      </c>
    </row>
    <row r="30" spans="1:6" x14ac:dyDescent="0.25">
      <c r="A30" s="279">
        <v>30072</v>
      </c>
      <c r="B30" s="280">
        <f t="shared" si="0"/>
        <v>1982</v>
      </c>
      <c r="C30" s="280">
        <f t="shared" si="1"/>
        <v>5</v>
      </c>
      <c r="D30" s="111">
        <v>283101</v>
      </c>
      <c r="E30" s="283">
        <f>DAY(DATE(B30,C30+1,1)-1)</f>
        <v>31</v>
      </c>
      <c r="F30" s="284">
        <f>D30*30.4375/E30</f>
        <v>277964.08669354836</v>
      </c>
    </row>
    <row r="31" spans="1:6" x14ac:dyDescent="0.25">
      <c r="A31" s="279">
        <v>30103</v>
      </c>
      <c r="B31" s="280">
        <f t="shared" si="0"/>
        <v>1982</v>
      </c>
      <c r="C31" s="280">
        <f t="shared" si="1"/>
        <v>6</v>
      </c>
      <c r="D31" s="111">
        <v>237414</v>
      </c>
      <c r="E31" s="283">
        <f>DAY(DATE(B31,C31+1,1)-1)</f>
        <v>30</v>
      </c>
      <c r="F31" s="284">
        <f>D31*30.4375/E31</f>
        <v>240876.28750000001</v>
      </c>
    </row>
    <row r="32" spans="1:6" x14ac:dyDescent="0.25">
      <c r="A32" s="279">
        <v>30133</v>
      </c>
      <c r="B32" s="280">
        <f t="shared" si="0"/>
        <v>1982</v>
      </c>
      <c r="C32" s="280">
        <f t="shared" si="1"/>
        <v>7</v>
      </c>
      <c r="D32" s="111">
        <v>274834</v>
      </c>
      <c r="E32" s="283">
        <f>DAY(DATE(B32,C32+1,1)-1)</f>
        <v>31</v>
      </c>
      <c r="F32" s="284">
        <f>D32*30.4375/E32</f>
        <v>269847.09274193546</v>
      </c>
    </row>
    <row r="33" spans="1:6" x14ac:dyDescent="0.25">
      <c r="A33" s="279">
        <v>30164</v>
      </c>
      <c r="B33" s="280">
        <f t="shared" si="0"/>
        <v>1982</v>
      </c>
      <c r="C33" s="280">
        <f t="shared" si="1"/>
        <v>8</v>
      </c>
      <c r="D33" s="111">
        <v>299340</v>
      </c>
      <c r="E33" s="283">
        <f>DAY(DATE(B33,C33+1,1)-1)</f>
        <v>31</v>
      </c>
      <c r="F33" s="284">
        <f>D33*30.4375/E33</f>
        <v>293908.42741935485</v>
      </c>
    </row>
    <row r="34" spans="1:6" x14ac:dyDescent="0.25">
      <c r="A34" s="279">
        <v>30195</v>
      </c>
      <c r="B34" s="280">
        <f t="shared" si="0"/>
        <v>1982</v>
      </c>
      <c r="C34" s="280">
        <f t="shared" si="1"/>
        <v>9</v>
      </c>
      <c r="D34" s="111">
        <v>300383</v>
      </c>
      <c r="E34" s="283">
        <f>DAY(DATE(B34,C34+1,1)-1)</f>
        <v>30</v>
      </c>
      <c r="F34" s="284">
        <f>D34*30.4375/E34</f>
        <v>304763.58541666664</v>
      </c>
    </row>
    <row r="35" spans="1:6" x14ac:dyDescent="0.25">
      <c r="A35" s="279">
        <v>30225</v>
      </c>
      <c r="B35" s="280">
        <f t="shared" si="0"/>
        <v>1982</v>
      </c>
      <c r="C35" s="280">
        <f t="shared" si="1"/>
        <v>10</v>
      </c>
      <c r="D35" s="111">
        <v>340862</v>
      </c>
      <c r="E35" s="283">
        <f>DAY(DATE(B35,C35+1,1)-1)</f>
        <v>31</v>
      </c>
      <c r="F35" s="284">
        <f>D35*30.4375/E35</f>
        <v>334677.00403225806</v>
      </c>
    </row>
    <row r="36" spans="1:6" x14ac:dyDescent="0.25">
      <c r="A36" s="279">
        <v>30256</v>
      </c>
      <c r="B36" s="280">
        <f t="shared" si="0"/>
        <v>1982</v>
      </c>
      <c r="C36" s="280">
        <f t="shared" si="1"/>
        <v>11</v>
      </c>
      <c r="D36" s="111">
        <v>318794</v>
      </c>
      <c r="E36" s="283">
        <f>DAY(DATE(B36,C36+1,1)-1)</f>
        <v>30</v>
      </c>
      <c r="F36" s="284">
        <f>D36*30.4375/E36</f>
        <v>323443.07916666666</v>
      </c>
    </row>
    <row r="37" spans="1:6" x14ac:dyDescent="0.25">
      <c r="A37" s="279">
        <v>30286</v>
      </c>
      <c r="B37" s="280">
        <f t="shared" si="0"/>
        <v>1982</v>
      </c>
      <c r="C37" s="280">
        <f t="shared" si="1"/>
        <v>12</v>
      </c>
      <c r="D37" s="111">
        <v>265740</v>
      </c>
      <c r="E37" s="283">
        <f>DAY(DATE(B37,C37+1,1)-1)</f>
        <v>31</v>
      </c>
      <c r="F37" s="284">
        <f>D37*30.4375/E37</f>
        <v>260918.10483870967</v>
      </c>
    </row>
    <row r="38" spans="1:6" x14ac:dyDescent="0.25">
      <c r="A38" s="279">
        <v>30682</v>
      </c>
      <c r="B38" s="280">
        <f t="shared" si="0"/>
        <v>1984</v>
      </c>
      <c r="C38" s="280">
        <f t="shared" si="1"/>
        <v>1</v>
      </c>
      <c r="D38" s="111">
        <v>326988</v>
      </c>
      <c r="E38" s="283">
        <f>DAY(DATE(B38,C38+1,1)-1)</f>
        <v>31</v>
      </c>
      <c r="F38" s="284">
        <f>D38*30.4375/E38</f>
        <v>321054.75</v>
      </c>
    </row>
    <row r="39" spans="1:6" x14ac:dyDescent="0.25">
      <c r="A39" s="279">
        <v>30713</v>
      </c>
      <c r="B39" s="280">
        <f t="shared" si="0"/>
        <v>1984</v>
      </c>
      <c r="C39" s="280">
        <f t="shared" si="1"/>
        <v>2</v>
      </c>
      <c r="D39" s="111">
        <v>300713</v>
      </c>
      <c r="E39" s="283">
        <f>DAY(DATE(B39,C39+1,1)-1)</f>
        <v>29</v>
      </c>
      <c r="F39" s="284">
        <f>D39*30.4375/E39</f>
        <v>315619.0323275862</v>
      </c>
    </row>
    <row r="40" spans="1:6" x14ac:dyDescent="0.25">
      <c r="A40" s="279">
        <v>30742</v>
      </c>
      <c r="B40" s="280">
        <f t="shared" si="0"/>
        <v>1984</v>
      </c>
      <c r="C40" s="280">
        <f t="shared" si="1"/>
        <v>3</v>
      </c>
      <c r="D40" s="111">
        <v>346414</v>
      </c>
      <c r="E40" s="283">
        <f>DAY(DATE(B40,C40+1,1)-1)</f>
        <v>31</v>
      </c>
      <c r="F40" s="284">
        <f>D40*30.4375/E40</f>
        <v>340128.26209677418</v>
      </c>
    </row>
    <row r="41" spans="1:6" x14ac:dyDescent="0.25">
      <c r="A41" s="279">
        <v>30773</v>
      </c>
      <c r="B41" s="280">
        <f t="shared" si="0"/>
        <v>1984</v>
      </c>
      <c r="C41" s="280">
        <f t="shared" si="1"/>
        <v>4</v>
      </c>
      <c r="D41" s="111">
        <v>317325</v>
      </c>
      <c r="E41" s="283">
        <f>DAY(DATE(B41,C41+1,1)-1)</f>
        <v>30</v>
      </c>
      <c r="F41" s="284">
        <f>D41*30.4375/E41</f>
        <v>321952.65625</v>
      </c>
    </row>
    <row r="42" spans="1:6" x14ac:dyDescent="0.25">
      <c r="A42" s="279">
        <v>30803</v>
      </c>
      <c r="B42" s="280">
        <f t="shared" si="0"/>
        <v>1984</v>
      </c>
      <c r="C42" s="280">
        <f t="shared" si="1"/>
        <v>5</v>
      </c>
      <c r="D42" s="111">
        <v>326208</v>
      </c>
      <c r="E42" s="283">
        <f>DAY(DATE(B42,C42+1,1)-1)</f>
        <v>31</v>
      </c>
      <c r="F42" s="284">
        <f>D42*30.4375/E42</f>
        <v>320288.90322580643</v>
      </c>
    </row>
    <row r="43" spans="1:6" x14ac:dyDescent="0.25">
      <c r="A43" s="279">
        <v>30834</v>
      </c>
      <c r="B43" s="280">
        <f t="shared" si="0"/>
        <v>1984</v>
      </c>
      <c r="C43" s="280">
        <f t="shared" si="1"/>
        <v>6</v>
      </c>
      <c r="D43" s="111">
        <v>270657</v>
      </c>
      <c r="E43" s="283">
        <f>DAY(DATE(B43,C43+1,1)-1)</f>
        <v>30</v>
      </c>
      <c r="F43" s="284">
        <f>D43*30.4375/E43</f>
        <v>274604.08124999999</v>
      </c>
    </row>
    <row r="44" spans="1:6" x14ac:dyDescent="0.25">
      <c r="A44" s="279">
        <v>30864</v>
      </c>
      <c r="B44" s="280">
        <f t="shared" si="0"/>
        <v>1984</v>
      </c>
      <c r="C44" s="280">
        <f t="shared" si="1"/>
        <v>7</v>
      </c>
      <c r="D44" s="111">
        <v>278158</v>
      </c>
      <c r="E44" s="283">
        <f>DAY(DATE(B44,C44+1,1)-1)</f>
        <v>31</v>
      </c>
      <c r="F44" s="284">
        <f>D44*30.4375/E44</f>
        <v>273110.77822580643</v>
      </c>
    </row>
    <row r="45" spans="1:6" x14ac:dyDescent="0.25">
      <c r="A45" s="279">
        <v>30895</v>
      </c>
      <c r="B45" s="280">
        <f t="shared" si="0"/>
        <v>1984</v>
      </c>
      <c r="C45" s="280">
        <f t="shared" si="1"/>
        <v>8</v>
      </c>
      <c r="D45" s="111">
        <v>324584</v>
      </c>
      <c r="E45" s="283">
        <f>DAY(DATE(B45,C45+1,1)-1)</f>
        <v>31</v>
      </c>
      <c r="F45" s="284">
        <f>D45*30.4375/E45</f>
        <v>318694.37096774194</v>
      </c>
    </row>
    <row r="46" spans="1:6" x14ac:dyDescent="0.25">
      <c r="A46" s="279">
        <v>30926</v>
      </c>
      <c r="B46" s="280">
        <f t="shared" si="0"/>
        <v>1984</v>
      </c>
      <c r="C46" s="280">
        <f t="shared" si="1"/>
        <v>9</v>
      </c>
      <c r="D46" s="111">
        <v>321801</v>
      </c>
      <c r="E46" s="283">
        <f>DAY(DATE(B46,C46+1,1)-1)</f>
        <v>30</v>
      </c>
      <c r="F46" s="284">
        <f>D46*30.4375/E46</f>
        <v>326493.93125000002</v>
      </c>
    </row>
    <row r="47" spans="1:6" x14ac:dyDescent="0.25">
      <c r="A47" s="279">
        <v>30956</v>
      </c>
      <c r="B47" s="280">
        <f t="shared" si="0"/>
        <v>1984</v>
      </c>
      <c r="C47" s="280">
        <f t="shared" si="1"/>
        <v>10</v>
      </c>
      <c r="D47" s="111">
        <v>343542</v>
      </c>
      <c r="E47" s="283">
        <f>DAY(DATE(B47,C47+1,1)-1)</f>
        <v>31</v>
      </c>
      <c r="F47" s="284">
        <f>D47*30.4375/E47</f>
        <v>337308.375</v>
      </c>
    </row>
    <row r="48" spans="1:6" x14ac:dyDescent="0.25">
      <c r="A48" s="279">
        <v>30987</v>
      </c>
      <c r="B48" s="280">
        <f t="shared" si="0"/>
        <v>1984</v>
      </c>
      <c r="C48" s="280">
        <f t="shared" si="1"/>
        <v>11</v>
      </c>
      <c r="D48" s="111">
        <v>354040</v>
      </c>
      <c r="E48" s="283">
        <f>DAY(DATE(B48,C48+1,1)-1)</f>
        <v>30</v>
      </c>
      <c r="F48" s="284">
        <f>D48*30.4375/E48</f>
        <v>359203.08333333331</v>
      </c>
    </row>
    <row r="49" spans="1:6" x14ac:dyDescent="0.25">
      <c r="A49" s="279">
        <v>31017</v>
      </c>
      <c r="B49" s="280">
        <f t="shared" si="0"/>
        <v>1984</v>
      </c>
      <c r="C49" s="280">
        <f t="shared" si="1"/>
        <v>12</v>
      </c>
      <c r="D49" s="111">
        <v>278179</v>
      </c>
      <c r="E49" s="283">
        <f>DAY(DATE(B49,C49+1,1)-1)</f>
        <v>31</v>
      </c>
      <c r="F49" s="284">
        <f>D49*30.4375/E49</f>
        <v>273131.39717741933</v>
      </c>
    </row>
    <row r="50" spans="1:6" x14ac:dyDescent="0.25">
      <c r="A50" s="279">
        <v>31048</v>
      </c>
      <c r="B50" s="280">
        <f t="shared" si="0"/>
        <v>1985</v>
      </c>
      <c r="C50" s="280">
        <f t="shared" si="1"/>
        <v>1</v>
      </c>
      <c r="D50" s="111">
        <v>330246</v>
      </c>
      <c r="E50" s="283">
        <f>DAY(DATE(B50,C50+1,1)-1)</f>
        <v>31</v>
      </c>
      <c r="F50" s="284">
        <f>D50*30.4375/E50</f>
        <v>324253.63306451612</v>
      </c>
    </row>
    <row r="51" spans="1:6" x14ac:dyDescent="0.25">
      <c r="A51" s="279">
        <v>31079</v>
      </c>
      <c r="B51" s="280">
        <f t="shared" si="0"/>
        <v>1985</v>
      </c>
      <c r="C51" s="280">
        <f t="shared" si="1"/>
        <v>2</v>
      </c>
      <c r="D51" s="111">
        <v>307344</v>
      </c>
      <c r="E51" s="283">
        <f>DAY(DATE(B51,C51+1,1)-1)</f>
        <v>28</v>
      </c>
      <c r="F51" s="284">
        <f>D51*30.4375/E51</f>
        <v>334099.39285714284</v>
      </c>
    </row>
    <row r="52" spans="1:6" x14ac:dyDescent="0.25">
      <c r="A52" s="279">
        <v>31107</v>
      </c>
      <c r="B52" s="280">
        <f t="shared" si="0"/>
        <v>1985</v>
      </c>
      <c r="C52" s="280">
        <f t="shared" si="1"/>
        <v>3</v>
      </c>
      <c r="D52" s="111">
        <v>375874</v>
      </c>
      <c r="E52" s="283">
        <f>DAY(DATE(B52,C52+1,1)-1)</f>
        <v>31</v>
      </c>
      <c r="F52" s="284">
        <f>D52*30.4375/E52</f>
        <v>369053.70564516127</v>
      </c>
    </row>
    <row r="53" spans="1:6" x14ac:dyDescent="0.25">
      <c r="A53" s="279">
        <v>31138</v>
      </c>
      <c r="B53" s="280">
        <f t="shared" si="0"/>
        <v>1985</v>
      </c>
      <c r="C53" s="280">
        <f t="shared" si="1"/>
        <v>4</v>
      </c>
      <c r="D53" s="111">
        <v>335309</v>
      </c>
      <c r="E53" s="283">
        <f>DAY(DATE(B53,C53+1,1)-1)</f>
        <v>30</v>
      </c>
      <c r="F53" s="284">
        <f>D53*30.4375/E53</f>
        <v>340198.92291666666</v>
      </c>
    </row>
    <row r="54" spans="1:6" x14ac:dyDescent="0.25">
      <c r="A54" s="279">
        <v>31168</v>
      </c>
      <c r="B54" s="280">
        <f t="shared" si="0"/>
        <v>1985</v>
      </c>
      <c r="C54" s="280">
        <f t="shared" si="1"/>
        <v>5</v>
      </c>
      <c r="D54" s="111">
        <v>339271</v>
      </c>
      <c r="E54" s="283">
        <f>DAY(DATE(B54,C54+1,1)-1)</f>
        <v>31</v>
      </c>
      <c r="F54" s="284">
        <f>D54*30.4375/E54</f>
        <v>333114.87298387097</v>
      </c>
    </row>
    <row r="55" spans="1:6" x14ac:dyDescent="0.25">
      <c r="A55" s="279">
        <v>31199</v>
      </c>
      <c r="B55" s="280">
        <f t="shared" si="0"/>
        <v>1985</v>
      </c>
      <c r="C55" s="280">
        <f t="shared" si="1"/>
        <v>6</v>
      </c>
      <c r="D55" s="111">
        <v>280264</v>
      </c>
      <c r="E55" s="283">
        <f>DAY(DATE(B55,C55+1,1)-1)</f>
        <v>30</v>
      </c>
      <c r="F55" s="284">
        <f>D55*30.4375/E55</f>
        <v>284351.18333333335</v>
      </c>
    </row>
    <row r="56" spans="1:6" x14ac:dyDescent="0.25">
      <c r="A56" s="279">
        <v>31229</v>
      </c>
      <c r="B56" s="280">
        <f t="shared" si="0"/>
        <v>1985</v>
      </c>
      <c r="C56" s="280">
        <f t="shared" si="1"/>
        <v>7</v>
      </c>
      <c r="D56" s="111">
        <v>293689</v>
      </c>
      <c r="E56" s="283">
        <f>DAY(DATE(B56,C56+1,1)-1)</f>
        <v>31</v>
      </c>
      <c r="F56" s="284">
        <f>D56*30.4375/E56</f>
        <v>288359.96572580643</v>
      </c>
    </row>
    <row r="57" spans="1:6" x14ac:dyDescent="0.25">
      <c r="A57" s="279">
        <v>31260</v>
      </c>
      <c r="B57" s="280">
        <f t="shared" si="0"/>
        <v>1985</v>
      </c>
      <c r="C57" s="280">
        <f t="shared" si="1"/>
        <v>8</v>
      </c>
      <c r="D57" s="111">
        <v>341161</v>
      </c>
      <c r="E57" s="283">
        <f>DAY(DATE(B57,C57+1,1)-1)</f>
        <v>31</v>
      </c>
      <c r="F57" s="284">
        <f>D57*30.4375/E57</f>
        <v>334970.57862903224</v>
      </c>
    </row>
    <row r="58" spans="1:6" x14ac:dyDescent="0.25">
      <c r="A58" s="279">
        <v>31291</v>
      </c>
      <c r="B58" s="280">
        <f t="shared" si="0"/>
        <v>1985</v>
      </c>
      <c r="C58" s="280">
        <f t="shared" si="1"/>
        <v>9</v>
      </c>
      <c r="D58" s="111">
        <v>345097</v>
      </c>
      <c r="E58" s="283">
        <f>DAY(DATE(B58,C58+1,1)-1)</f>
        <v>30</v>
      </c>
      <c r="F58" s="284">
        <f>D58*30.4375/E58</f>
        <v>350129.66458333336</v>
      </c>
    </row>
    <row r="59" spans="1:6" x14ac:dyDescent="0.25">
      <c r="A59" s="279">
        <v>31321</v>
      </c>
      <c r="B59" s="280">
        <f t="shared" si="0"/>
        <v>1985</v>
      </c>
      <c r="C59" s="280">
        <f t="shared" si="1"/>
        <v>10</v>
      </c>
      <c r="D59" s="111">
        <v>368712</v>
      </c>
      <c r="E59" s="283">
        <f>DAY(DATE(B59,C59+1,1)-1)</f>
        <v>31</v>
      </c>
      <c r="F59" s="284">
        <f>D59*30.4375/E59</f>
        <v>362021.66129032261</v>
      </c>
    </row>
    <row r="60" spans="1:6" x14ac:dyDescent="0.25">
      <c r="A60" s="279">
        <v>31352</v>
      </c>
      <c r="B60" s="280">
        <f t="shared" si="0"/>
        <v>1985</v>
      </c>
      <c r="C60" s="280">
        <f t="shared" si="1"/>
        <v>11</v>
      </c>
      <c r="D60" s="111">
        <v>369403</v>
      </c>
      <c r="E60" s="283">
        <f>DAY(DATE(B60,C60+1,1)-1)</f>
        <v>30</v>
      </c>
      <c r="F60" s="284">
        <f>D60*30.4375/E60</f>
        <v>374790.12708333333</v>
      </c>
    </row>
    <row r="61" spans="1:6" x14ac:dyDescent="0.25">
      <c r="A61" s="279">
        <v>31382</v>
      </c>
      <c r="B61" s="280">
        <f t="shared" si="0"/>
        <v>1985</v>
      </c>
      <c r="C61" s="280">
        <f t="shared" si="1"/>
        <v>12</v>
      </c>
      <c r="D61" s="111">
        <v>288384</v>
      </c>
      <c r="E61" s="283">
        <f>DAY(DATE(B61,C61+1,1)-1)</f>
        <v>31</v>
      </c>
      <c r="F61" s="284">
        <f>D61*30.4375/E61</f>
        <v>283151.22580645164</v>
      </c>
    </row>
    <row r="62" spans="1:6" x14ac:dyDescent="0.25">
      <c r="A62" s="279">
        <v>31413</v>
      </c>
      <c r="B62" s="280">
        <f t="shared" si="0"/>
        <v>1986</v>
      </c>
      <c r="C62" s="280">
        <f t="shared" si="1"/>
        <v>1</v>
      </c>
      <c r="D62" s="111">
        <v>340981</v>
      </c>
      <c r="E62" s="283">
        <f>DAY(DATE(B62,C62+1,1)-1)</f>
        <v>31</v>
      </c>
      <c r="F62" s="284">
        <f>D62*30.4375/E62</f>
        <v>334793.84475806454</v>
      </c>
    </row>
    <row r="63" spans="1:6" x14ac:dyDescent="0.25">
      <c r="A63" s="279">
        <v>31444</v>
      </c>
      <c r="B63" s="280">
        <f t="shared" si="0"/>
        <v>1986</v>
      </c>
      <c r="C63" s="280">
        <f t="shared" si="1"/>
        <v>2</v>
      </c>
      <c r="D63" s="111">
        <v>319072</v>
      </c>
      <c r="E63" s="283">
        <f>DAY(DATE(B63,C63+1,1)-1)</f>
        <v>28</v>
      </c>
      <c r="F63" s="284">
        <f>D63*30.4375/E63</f>
        <v>346848.35714285716</v>
      </c>
    </row>
    <row r="64" spans="1:6" x14ac:dyDescent="0.25">
      <c r="A64" s="279">
        <v>31472</v>
      </c>
      <c r="B64" s="280">
        <f t="shared" si="0"/>
        <v>1986</v>
      </c>
      <c r="C64" s="280">
        <f t="shared" si="1"/>
        <v>3</v>
      </c>
      <c r="D64" s="111">
        <v>374214</v>
      </c>
      <c r="E64" s="283">
        <f>DAY(DATE(B64,C64+1,1)-1)</f>
        <v>31</v>
      </c>
      <c r="F64" s="284">
        <f>D64*30.4375/E64</f>
        <v>367423.82661290321</v>
      </c>
    </row>
    <row r="65" spans="1:6" x14ac:dyDescent="0.25">
      <c r="A65" s="279">
        <v>31503</v>
      </c>
      <c r="B65" s="280">
        <f t="shared" si="0"/>
        <v>1986</v>
      </c>
      <c r="C65" s="280">
        <f t="shared" si="1"/>
        <v>4</v>
      </c>
      <c r="D65" s="111">
        <v>344529</v>
      </c>
      <c r="E65" s="283">
        <f>DAY(DATE(B65,C65+1,1)-1)</f>
        <v>30</v>
      </c>
      <c r="F65" s="284">
        <f>D65*30.4375/E65</f>
        <v>349553.38124999998</v>
      </c>
    </row>
    <row r="66" spans="1:6" x14ac:dyDescent="0.25">
      <c r="A66" s="279">
        <v>31533</v>
      </c>
      <c r="B66" s="280">
        <f t="shared" si="0"/>
        <v>1986</v>
      </c>
      <c r="C66" s="280">
        <f t="shared" si="1"/>
        <v>5</v>
      </c>
      <c r="D66" s="111">
        <v>337271</v>
      </c>
      <c r="E66" s="283">
        <f>DAY(DATE(B66,C66+1,1)-1)</f>
        <v>31</v>
      </c>
      <c r="F66" s="284">
        <f>D66*30.4375/E66</f>
        <v>331151.16330645164</v>
      </c>
    </row>
    <row r="67" spans="1:6" x14ac:dyDescent="0.25">
      <c r="A67" s="279">
        <v>31564</v>
      </c>
      <c r="B67" s="280">
        <f t="shared" ref="B67:B130" si="2">YEAR(A67)</f>
        <v>1986</v>
      </c>
      <c r="C67" s="280">
        <f t="shared" ref="C67:C130" si="3">MONTH(A67)</f>
        <v>6</v>
      </c>
      <c r="D67" s="111">
        <v>281016</v>
      </c>
      <c r="E67" s="283">
        <f>DAY(DATE(B67,C67+1,1)-1)</f>
        <v>30</v>
      </c>
      <c r="F67" s="284">
        <f>D67*30.4375/E67</f>
        <v>285114.15000000002</v>
      </c>
    </row>
    <row r="68" spans="1:6" x14ac:dyDescent="0.25">
      <c r="A68" s="279">
        <v>31594</v>
      </c>
      <c r="B68" s="280">
        <f t="shared" si="2"/>
        <v>1986</v>
      </c>
      <c r="C68" s="280">
        <f t="shared" si="3"/>
        <v>7</v>
      </c>
      <c r="D68" s="111">
        <v>282224</v>
      </c>
      <c r="E68" s="283">
        <f>DAY(DATE(B68,C68+1,1)-1)</f>
        <v>31</v>
      </c>
      <c r="F68" s="284">
        <f>D68*30.4375/E68</f>
        <v>277103</v>
      </c>
    </row>
    <row r="69" spans="1:6" x14ac:dyDescent="0.25">
      <c r="A69" s="279">
        <v>31625</v>
      </c>
      <c r="B69" s="280">
        <f t="shared" si="2"/>
        <v>1986</v>
      </c>
      <c r="C69" s="280">
        <f t="shared" si="3"/>
        <v>8</v>
      </c>
      <c r="D69" s="111">
        <v>320984</v>
      </c>
      <c r="E69" s="283">
        <f>DAY(DATE(B69,C69+1,1)-1)</f>
        <v>31</v>
      </c>
      <c r="F69" s="284">
        <f>D69*30.4375/E69</f>
        <v>315159.69354838709</v>
      </c>
    </row>
    <row r="70" spans="1:6" x14ac:dyDescent="0.25">
      <c r="A70" s="279">
        <v>31656</v>
      </c>
      <c r="B70" s="280">
        <f t="shared" si="2"/>
        <v>1986</v>
      </c>
      <c r="C70" s="280">
        <f t="shared" si="3"/>
        <v>9</v>
      </c>
      <c r="D70" s="111">
        <v>325426</v>
      </c>
      <c r="E70" s="283">
        <f>DAY(DATE(B70,C70+1,1)-1)</f>
        <v>30</v>
      </c>
      <c r="F70" s="284">
        <f>D70*30.4375/E70</f>
        <v>330171.79583333334</v>
      </c>
    </row>
    <row r="71" spans="1:6" x14ac:dyDescent="0.25">
      <c r="A71" s="279">
        <v>31686</v>
      </c>
      <c r="B71" s="280">
        <f t="shared" si="2"/>
        <v>1986</v>
      </c>
      <c r="C71" s="280">
        <f t="shared" si="3"/>
        <v>10</v>
      </c>
      <c r="D71" s="111">
        <v>366276</v>
      </c>
      <c r="E71" s="283">
        <f>DAY(DATE(B71,C71+1,1)-1)</f>
        <v>31</v>
      </c>
      <c r="F71" s="284">
        <f>D71*30.4375/E71</f>
        <v>359629.86290322582</v>
      </c>
    </row>
    <row r="72" spans="1:6" x14ac:dyDescent="0.25">
      <c r="A72" s="279">
        <v>31717</v>
      </c>
      <c r="B72" s="280">
        <f t="shared" si="2"/>
        <v>1986</v>
      </c>
      <c r="C72" s="280">
        <f t="shared" si="3"/>
        <v>11</v>
      </c>
      <c r="D72" s="111">
        <v>380296</v>
      </c>
      <c r="E72" s="283">
        <f>DAY(DATE(B72,C72+1,1)-1)</f>
        <v>30</v>
      </c>
      <c r="F72" s="284">
        <f>D72*30.4375/E72</f>
        <v>385841.98333333334</v>
      </c>
    </row>
    <row r="73" spans="1:6" x14ac:dyDescent="0.25">
      <c r="A73" s="279">
        <v>31747</v>
      </c>
      <c r="B73" s="280">
        <f t="shared" si="2"/>
        <v>1986</v>
      </c>
      <c r="C73" s="280">
        <f t="shared" si="3"/>
        <v>12</v>
      </c>
      <c r="D73" s="111">
        <v>300727</v>
      </c>
      <c r="E73" s="283">
        <f>DAY(DATE(B73,C73+1,1)-1)</f>
        <v>31</v>
      </c>
      <c r="F73" s="284">
        <f>D73*30.4375/E73</f>
        <v>295270.26008064515</v>
      </c>
    </row>
    <row r="74" spans="1:6" x14ac:dyDescent="0.25">
      <c r="A74" s="279">
        <v>31778</v>
      </c>
      <c r="B74" s="280">
        <f t="shared" si="2"/>
        <v>1987</v>
      </c>
      <c r="C74" s="280">
        <f t="shared" si="3"/>
        <v>1</v>
      </c>
      <c r="D74" s="111">
        <v>359326</v>
      </c>
      <c r="E74" s="283">
        <f>DAY(DATE(B74,C74+1,1)-1)</f>
        <v>31</v>
      </c>
      <c r="F74" s="284">
        <f>D74*30.4375/E74</f>
        <v>352805.97177419357</v>
      </c>
    </row>
    <row r="75" spans="1:6" x14ac:dyDescent="0.25">
      <c r="A75" s="279">
        <v>31809</v>
      </c>
      <c r="B75" s="280">
        <f t="shared" si="2"/>
        <v>1987</v>
      </c>
      <c r="C75" s="280">
        <f t="shared" si="3"/>
        <v>2</v>
      </c>
      <c r="D75" s="111">
        <v>327610</v>
      </c>
      <c r="E75" s="283">
        <f>DAY(DATE(B75,C75+1,1)-1)</f>
        <v>28</v>
      </c>
      <c r="F75" s="284">
        <f>D75*30.4375/E75</f>
        <v>356129.62053571426</v>
      </c>
    </row>
    <row r="76" spans="1:6" x14ac:dyDescent="0.25">
      <c r="A76" s="279">
        <v>31837</v>
      </c>
      <c r="B76" s="280">
        <f t="shared" si="2"/>
        <v>1987</v>
      </c>
      <c r="C76" s="280">
        <f t="shared" si="3"/>
        <v>3</v>
      </c>
      <c r="D76" s="111">
        <v>383563</v>
      </c>
      <c r="E76" s="283">
        <f>DAY(DATE(B76,C76+1,1)-1)</f>
        <v>31</v>
      </c>
      <c r="F76" s="284">
        <f>D76*30.4375/E76</f>
        <v>376603.1875</v>
      </c>
    </row>
    <row r="77" spans="1:6" x14ac:dyDescent="0.25">
      <c r="A77" s="279">
        <v>31868</v>
      </c>
      <c r="B77" s="280">
        <f t="shared" si="2"/>
        <v>1987</v>
      </c>
      <c r="C77" s="280">
        <f t="shared" si="3"/>
        <v>4</v>
      </c>
      <c r="D77" s="111">
        <v>352405</v>
      </c>
      <c r="E77" s="283">
        <f>DAY(DATE(B77,C77+1,1)-1)</f>
        <v>30</v>
      </c>
      <c r="F77" s="284">
        <f>D77*30.4375/E77</f>
        <v>357544.23958333331</v>
      </c>
    </row>
    <row r="78" spans="1:6" x14ac:dyDescent="0.25">
      <c r="A78" s="279">
        <v>31898</v>
      </c>
      <c r="B78" s="280">
        <f t="shared" si="2"/>
        <v>1987</v>
      </c>
      <c r="C78" s="280">
        <f t="shared" si="3"/>
        <v>5</v>
      </c>
      <c r="D78" s="111">
        <v>329351</v>
      </c>
      <c r="E78" s="283">
        <f>DAY(DATE(B78,C78+1,1)-1)</f>
        <v>31</v>
      </c>
      <c r="F78" s="284">
        <f>D78*30.4375/E78</f>
        <v>323374.87298387097</v>
      </c>
    </row>
    <row r="79" spans="1:6" x14ac:dyDescent="0.25">
      <c r="A79" s="279">
        <v>31929</v>
      </c>
      <c r="B79" s="280">
        <f t="shared" si="2"/>
        <v>1987</v>
      </c>
      <c r="C79" s="280">
        <f t="shared" si="3"/>
        <v>6</v>
      </c>
      <c r="D79" s="111">
        <v>294486</v>
      </c>
      <c r="E79" s="283">
        <f>DAY(DATE(B79,C79+1,1)-1)</f>
        <v>30</v>
      </c>
      <c r="F79" s="284">
        <f>D79*30.4375/E79</f>
        <v>298780.58750000002</v>
      </c>
    </row>
    <row r="80" spans="1:6" x14ac:dyDescent="0.25">
      <c r="A80" s="279">
        <v>31959</v>
      </c>
      <c r="B80" s="280">
        <f t="shared" si="2"/>
        <v>1987</v>
      </c>
      <c r="C80" s="280">
        <f t="shared" si="3"/>
        <v>7</v>
      </c>
      <c r="D80" s="111">
        <v>333454</v>
      </c>
      <c r="E80" s="283">
        <f>DAY(DATE(B80,C80+1,1)-1)</f>
        <v>31</v>
      </c>
      <c r="F80" s="284">
        <f>D80*30.4375/E80</f>
        <v>327403.42338709679</v>
      </c>
    </row>
    <row r="81" spans="1:6" x14ac:dyDescent="0.25">
      <c r="A81" s="279">
        <v>31990</v>
      </c>
      <c r="B81" s="280">
        <f t="shared" si="2"/>
        <v>1987</v>
      </c>
      <c r="C81" s="280">
        <f t="shared" si="3"/>
        <v>8</v>
      </c>
      <c r="D81" s="111">
        <v>334339</v>
      </c>
      <c r="E81" s="283">
        <f>DAY(DATE(B81,C81+1,1)-1)</f>
        <v>31</v>
      </c>
      <c r="F81" s="284">
        <f>D81*30.4375/E81</f>
        <v>328272.36491935485</v>
      </c>
    </row>
    <row r="82" spans="1:6" x14ac:dyDescent="0.25">
      <c r="A82" s="279">
        <v>32021</v>
      </c>
      <c r="B82" s="280">
        <f t="shared" si="2"/>
        <v>1987</v>
      </c>
      <c r="C82" s="280">
        <f t="shared" si="3"/>
        <v>9</v>
      </c>
      <c r="D82" s="111">
        <v>358000</v>
      </c>
      <c r="E82" s="283">
        <f>DAY(DATE(B82,C82+1,1)-1)</f>
        <v>30</v>
      </c>
      <c r="F82" s="284">
        <f>D82*30.4375/E82</f>
        <v>363220.83333333331</v>
      </c>
    </row>
    <row r="83" spans="1:6" x14ac:dyDescent="0.25">
      <c r="A83" s="279">
        <v>32051</v>
      </c>
      <c r="B83" s="280">
        <f t="shared" si="2"/>
        <v>1987</v>
      </c>
      <c r="C83" s="280">
        <f t="shared" si="3"/>
        <v>10</v>
      </c>
      <c r="D83" s="111">
        <v>396057</v>
      </c>
      <c r="E83" s="283">
        <f>DAY(DATE(B83,C83+1,1)-1)</f>
        <v>31</v>
      </c>
      <c r="F83" s="284">
        <f>D83*30.4375/E83</f>
        <v>388870.48185483873</v>
      </c>
    </row>
    <row r="84" spans="1:6" x14ac:dyDescent="0.25">
      <c r="A84" s="279">
        <v>32082</v>
      </c>
      <c r="B84" s="280">
        <f t="shared" si="2"/>
        <v>1987</v>
      </c>
      <c r="C84" s="280">
        <f t="shared" si="3"/>
        <v>11</v>
      </c>
      <c r="D84" s="111">
        <v>386976</v>
      </c>
      <c r="E84" s="283">
        <f>DAY(DATE(B84,C84+1,1)-1)</f>
        <v>30</v>
      </c>
      <c r="F84" s="284">
        <f>D84*30.4375/E84</f>
        <v>392619.4</v>
      </c>
    </row>
    <row r="85" spans="1:6" x14ac:dyDescent="0.25">
      <c r="A85" s="279">
        <v>32112</v>
      </c>
      <c r="B85" s="280">
        <f t="shared" si="2"/>
        <v>1987</v>
      </c>
      <c r="C85" s="280">
        <f t="shared" si="3"/>
        <v>12</v>
      </c>
      <c r="D85" s="111">
        <v>307155</v>
      </c>
      <c r="E85" s="283">
        <f>DAY(DATE(B85,C85+1,1)-1)</f>
        <v>31</v>
      </c>
      <c r="F85" s="284">
        <f>D85*30.4375/E85</f>
        <v>301581.62298387097</v>
      </c>
    </row>
    <row r="86" spans="1:6" x14ac:dyDescent="0.25">
      <c r="A86" s="279">
        <v>32143</v>
      </c>
      <c r="B86" s="280">
        <f t="shared" si="2"/>
        <v>1988</v>
      </c>
      <c r="C86" s="280">
        <f t="shared" si="3"/>
        <v>1</v>
      </c>
      <c r="D86" s="111">
        <v>363909</v>
      </c>
      <c r="E86" s="283">
        <f>DAY(DATE(B86,C86+1,1)-1)</f>
        <v>31</v>
      </c>
      <c r="F86" s="284">
        <f>D86*30.4375/E86</f>
        <v>357305.8125</v>
      </c>
    </row>
    <row r="87" spans="1:6" x14ac:dyDescent="0.25">
      <c r="A87" s="279">
        <v>32174</v>
      </c>
      <c r="B87" s="280">
        <f t="shared" si="2"/>
        <v>1988</v>
      </c>
      <c r="C87" s="280">
        <f t="shared" si="3"/>
        <v>2</v>
      </c>
      <c r="D87" s="111">
        <v>344700</v>
      </c>
      <c r="E87" s="283">
        <f>DAY(DATE(B87,C87+1,1)-1)</f>
        <v>29</v>
      </c>
      <c r="F87" s="284">
        <f>D87*30.4375/E87</f>
        <v>361786.4224137931</v>
      </c>
    </row>
    <row r="88" spans="1:6" x14ac:dyDescent="0.25">
      <c r="A88" s="279">
        <v>32203</v>
      </c>
      <c r="B88" s="280">
        <f t="shared" si="2"/>
        <v>1988</v>
      </c>
      <c r="C88" s="280">
        <f t="shared" si="3"/>
        <v>3</v>
      </c>
      <c r="D88" s="111">
        <v>397561</v>
      </c>
      <c r="E88" s="283">
        <f>DAY(DATE(B88,C88+1,1)-1)</f>
        <v>31</v>
      </c>
      <c r="F88" s="284">
        <f>D88*30.4375/E88</f>
        <v>390347.19153225806</v>
      </c>
    </row>
    <row r="89" spans="1:6" x14ac:dyDescent="0.25">
      <c r="A89" s="279">
        <v>32234</v>
      </c>
      <c r="B89" s="280">
        <f t="shared" si="2"/>
        <v>1988</v>
      </c>
      <c r="C89" s="280">
        <f t="shared" si="3"/>
        <v>4</v>
      </c>
      <c r="D89" s="111">
        <v>376791</v>
      </c>
      <c r="E89" s="283">
        <f>DAY(DATE(B89,C89+1,1)-1)</f>
        <v>30</v>
      </c>
      <c r="F89" s="284">
        <f>D89*30.4375/E89</f>
        <v>382285.86875000002</v>
      </c>
    </row>
    <row r="90" spans="1:6" x14ac:dyDescent="0.25">
      <c r="A90" s="279">
        <v>32264</v>
      </c>
      <c r="B90" s="280">
        <f t="shared" si="2"/>
        <v>1988</v>
      </c>
      <c r="C90" s="280">
        <f t="shared" si="3"/>
        <v>5</v>
      </c>
      <c r="D90" s="111">
        <v>337085</v>
      </c>
      <c r="E90" s="283">
        <f>DAY(DATE(B90,C90+1,1)-1)</f>
        <v>31</v>
      </c>
      <c r="F90" s="284">
        <f>D90*30.4375/E90</f>
        <v>330968.53830645164</v>
      </c>
    </row>
    <row r="91" spans="1:6" x14ac:dyDescent="0.25">
      <c r="A91" s="279">
        <v>32295</v>
      </c>
      <c r="B91" s="280">
        <f t="shared" si="2"/>
        <v>1988</v>
      </c>
      <c r="C91" s="280">
        <f t="shared" si="3"/>
        <v>6</v>
      </c>
      <c r="D91" s="111">
        <v>299252</v>
      </c>
      <c r="E91" s="283">
        <f>DAY(DATE(B91,C91+1,1)-1)</f>
        <v>30</v>
      </c>
      <c r="F91" s="284">
        <f>D91*30.4375/E91</f>
        <v>303616.09166666667</v>
      </c>
    </row>
    <row r="92" spans="1:6" x14ac:dyDescent="0.25">
      <c r="A92" s="279">
        <v>32325</v>
      </c>
      <c r="B92" s="280">
        <f t="shared" si="2"/>
        <v>1988</v>
      </c>
      <c r="C92" s="280">
        <f t="shared" si="3"/>
        <v>7</v>
      </c>
      <c r="D92" s="111">
        <v>323136</v>
      </c>
      <c r="E92" s="283">
        <f>DAY(DATE(B92,C92+1,1)-1)</f>
        <v>31</v>
      </c>
      <c r="F92" s="284">
        <f>D92*30.4375/E92</f>
        <v>317272.6451612903</v>
      </c>
    </row>
    <row r="93" spans="1:6" x14ac:dyDescent="0.25">
      <c r="A93" s="279">
        <v>32356</v>
      </c>
      <c r="B93" s="280">
        <f t="shared" si="2"/>
        <v>1988</v>
      </c>
      <c r="C93" s="280">
        <f t="shared" si="3"/>
        <v>8</v>
      </c>
      <c r="D93" s="111">
        <v>329091</v>
      </c>
      <c r="E93" s="283">
        <f>DAY(DATE(B93,C93+1,1)-1)</f>
        <v>31</v>
      </c>
      <c r="F93" s="284">
        <f>D93*30.4375/E93</f>
        <v>323119.59072580643</v>
      </c>
    </row>
    <row r="94" spans="1:6" x14ac:dyDescent="0.25">
      <c r="A94" s="279">
        <v>32387</v>
      </c>
      <c r="B94" s="280">
        <f t="shared" si="2"/>
        <v>1988</v>
      </c>
      <c r="C94" s="280">
        <f t="shared" si="3"/>
        <v>9</v>
      </c>
      <c r="D94" s="111">
        <v>346991</v>
      </c>
      <c r="E94" s="283">
        <f>DAY(DATE(B94,C94+1,1)-1)</f>
        <v>30</v>
      </c>
      <c r="F94" s="284">
        <f>D94*30.4375/E94</f>
        <v>352051.28541666665</v>
      </c>
    </row>
    <row r="95" spans="1:6" x14ac:dyDescent="0.25">
      <c r="A95" s="279">
        <v>32417</v>
      </c>
      <c r="B95" s="280">
        <f t="shared" si="2"/>
        <v>1988</v>
      </c>
      <c r="C95" s="280">
        <f t="shared" si="3"/>
        <v>10</v>
      </c>
      <c r="D95" s="111">
        <v>461999</v>
      </c>
      <c r="E95" s="283">
        <f>DAY(DATE(B95,C95+1,1)-1)</f>
        <v>31</v>
      </c>
      <c r="F95" s="284">
        <f>D95*30.4375/E95</f>
        <v>453615.95362903224</v>
      </c>
    </row>
    <row r="96" spans="1:6" x14ac:dyDescent="0.25">
      <c r="A96" s="279">
        <v>32448</v>
      </c>
      <c r="B96" s="280">
        <f t="shared" si="2"/>
        <v>1988</v>
      </c>
      <c r="C96" s="280">
        <f t="shared" si="3"/>
        <v>11</v>
      </c>
      <c r="D96" s="111">
        <v>436533</v>
      </c>
      <c r="E96" s="283">
        <f>DAY(DATE(B96,C96+1,1)-1)</f>
        <v>30</v>
      </c>
      <c r="F96" s="284">
        <f>D96*30.4375/E96</f>
        <v>442899.10625000001</v>
      </c>
    </row>
    <row r="97" spans="1:6" x14ac:dyDescent="0.25">
      <c r="A97" s="279">
        <v>32478</v>
      </c>
      <c r="B97" s="280">
        <f t="shared" si="2"/>
        <v>1988</v>
      </c>
      <c r="C97" s="280">
        <f t="shared" si="3"/>
        <v>12</v>
      </c>
      <c r="D97" s="111">
        <v>360372</v>
      </c>
      <c r="E97" s="283">
        <f>DAY(DATE(B97,C97+1,1)-1)</f>
        <v>31</v>
      </c>
      <c r="F97" s="284">
        <f>D97*30.4375/E97</f>
        <v>353832.99193548388</v>
      </c>
    </row>
    <row r="98" spans="1:6" x14ac:dyDescent="0.25">
      <c r="A98" s="279">
        <v>32509</v>
      </c>
      <c r="B98" s="280">
        <f t="shared" si="2"/>
        <v>1989</v>
      </c>
      <c r="C98" s="280">
        <f t="shared" si="3"/>
        <v>1</v>
      </c>
      <c r="D98" s="111">
        <v>415467</v>
      </c>
      <c r="E98" s="283">
        <f>DAY(DATE(B98,C98+1,1)-1)</f>
        <v>31</v>
      </c>
      <c r="F98" s="284">
        <f>D98*30.4375/E98</f>
        <v>407928.28427419357</v>
      </c>
    </row>
    <row r="99" spans="1:6" x14ac:dyDescent="0.25">
      <c r="A99" s="279">
        <v>32540</v>
      </c>
      <c r="B99" s="280">
        <f t="shared" si="2"/>
        <v>1989</v>
      </c>
      <c r="C99" s="280">
        <f t="shared" si="3"/>
        <v>2</v>
      </c>
      <c r="D99" s="111">
        <v>382110</v>
      </c>
      <c r="E99" s="283">
        <f>DAY(DATE(B99,C99+1,1)-1)</f>
        <v>28</v>
      </c>
      <c r="F99" s="284">
        <f>D99*30.4375/E99</f>
        <v>415374.04017857142</v>
      </c>
    </row>
    <row r="100" spans="1:6" x14ac:dyDescent="0.25">
      <c r="A100" s="279">
        <v>32568</v>
      </c>
      <c r="B100" s="280">
        <f t="shared" si="2"/>
        <v>1989</v>
      </c>
      <c r="C100" s="280">
        <f t="shared" si="3"/>
        <v>3</v>
      </c>
      <c r="D100" s="111">
        <v>432197</v>
      </c>
      <c r="E100" s="283">
        <f>DAY(DATE(B100,C100+1,1)-1)</f>
        <v>31</v>
      </c>
      <c r="F100" s="284">
        <f>D100*30.4375/E100</f>
        <v>424354.71572580643</v>
      </c>
    </row>
    <row r="101" spans="1:6" x14ac:dyDescent="0.25">
      <c r="A101" s="279">
        <v>32599</v>
      </c>
      <c r="B101" s="280">
        <f t="shared" si="2"/>
        <v>1989</v>
      </c>
      <c r="C101" s="280">
        <f t="shared" si="3"/>
        <v>4</v>
      </c>
      <c r="D101" s="111">
        <v>424254</v>
      </c>
      <c r="E101" s="283">
        <f>DAY(DATE(B101,C101+1,1)-1)</f>
        <v>30</v>
      </c>
      <c r="F101" s="284">
        <f>D101*30.4375/E101</f>
        <v>430441.03749999998</v>
      </c>
    </row>
    <row r="102" spans="1:6" x14ac:dyDescent="0.25">
      <c r="A102" s="279">
        <v>32629</v>
      </c>
      <c r="B102" s="280">
        <f t="shared" si="2"/>
        <v>1989</v>
      </c>
      <c r="C102" s="280">
        <f t="shared" si="3"/>
        <v>5</v>
      </c>
      <c r="D102" s="111">
        <v>386728</v>
      </c>
      <c r="E102" s="283">
        <f>DAY(DATE(B102,C102+1,1)-1)</f>
        <v>31</v>
      </c>
      <c r="F102" s="284">
        <f>D102*30.4375/E102</f>
        <v>379710.75806451612</v>
      </c>
    </row>
    <row r="103" spans="1:6" x14ac:dyDescent="0.25">
      <c r="A103" s="279">
        <v>32660</v>
      </c>
      <c r="B103" s="280">
        <f t="shared" si="2"/>
        <v>1989</v>
      </c>
      <c r="C103" s="280">
        <f t="shared" si="3"/>
        <v>6</v>
      </c>
      <c r="D103" s="111">
        <v>354508</v>
      </c>
      <c r="E103" s="283">
        <f>DAY(DATE(B103,C103+1,1)-1)</f>
        <v>30</v>
      </c>
      <c r="F103" s="284">
        <f>D103*30.4375/E103</f>
        <v>359677.90833333333</v>
      </c>
    </row>
    <row r="104" spans="1:6" x14ac:dyDescent="0.25">
      <c r="A104" s="279">
        <v>32690</v>
      </c>
      <c r="B104" s="280">
        <f t="shared" si="2"/>
        <v>1989</v>
      </c>
      <c r="C104" s="280">
        <f t="shared" si="3"/>
        <v>7</v>
      </c>
      <c r="D104" s="111">
        <v>375765</v>
      </c>
      <c r="E104" s="283">
        <f>DAY(DATE(B104,C104+1,1)-1)</f>
        <v>31</v>
      </c>
      <c r="F104" s="284">
        <f>D104*30.4375/E104</f>
        <v>368946.68346774194</v>
      </c>
    </row>
    <row r="105" spans="1:6" x14ac:dyDescent="0.25">
      <c r="A105" s="279">
        <v>32721</v>
      </c>
      <c r="B105" s="280">
        <f t="shared" si="2"/>
        <v>1989</v>
      </c>
      <c r="C105" s="280">
        <f t="shared" si="3"/>
        <v>8</v>
      </c>
      <c r="D105" s="111">
        <v>367986</v>
      </c>
      <c r="E105" s="283">
        <f>DAY(DATE(B105,C105+1,1)-1)</f>
        <v>31</v>
      </c>
      <c r="F105" s="284">
        <f>D105*30.4375/E105</f>
        <v>361308.83467741933</v>
      </c>
    </row>
    <row r="106" spans="1:6" x14ac:dyDescent="0.25">
      <c r="A106" s="279">
        <v>32752</v>
      </c>
      <c r="B106" s="280">
        <f t="shared" si="2"/>
        <v>1989</v>
      </c>
      <c r="C106" s="280">
        <f t="shared" si="3"/>
        <v>9</v>
      </c>
      <c r="D106" s="111">
        <v>402378</v>
      </c>
      <c r="E106" s="283">
        <f>DAY(DATE(B106,C106+1,1)-1)</f>
        <v>30</v>
      </c>
      <c r="F106" s="284">
        <f>D106*30.4375/E106</f>
        <v>408246.01250000001</v>
      </c>
    </row>
    <row r="107" spans="1:6" x14ac:dyDescent="0.25">
      <c r="A107" s="279">
        <v>32782</v>
      </c>
      <c r="B107" s="280">
        <f t="shared" si="2"/>
        <v>1989</v>
      </c>
      <c r="C107" s="280">
        <f t="shared" si="3"/>
        <v>10</v>
      </c>
      <c r="D107" s="111">
        <v>426516</v>
      </c>
      <c r="E107" s="283">
        <f>DAY(DATE(B107,C107+1,1)-1)</f>
        <v>31</v>
      </c>
      <c r="F107" s="284">
        <f>D107*30.4375/E107</f>
        <v>418776.79838709679</v>
      </c>
    </row>
    <row r="108" spans="1:6" x14ac:dyDescent="0.25">
      <c r="A108" s="279">
        <v>32813</v>
      </c>
      <c r="B108" s="280">
        <f t="shared" si="2"/>
        <v>1989</v>
      </c>
      <c r="C108" s="280">
        <f t="shared" si="3"/>
        <v>11</v>
      </c>
      <c r="D108" s="111">
        <v>433313</v>
      </c>
      <c r="E108" s="283">
        <f>DAY(DATE(B108,C108+1,1)-1)</f>
        <v>30</v>
      </c>
      <c r="F108" s="284">
        <f>D108*30.4375/E108</f>
        <v>439632.14791666664</v>
      </c>
    </row>
    <row r="109" spans="1:6" x14ac:dyDescent="0.25">
      <c r="A109" s="279">
        <v>32843</v>
      </c>
      <c r="B109" s="280">
        <f t="shared" si="2"/>
        <v>1989</v>
      </c>
      <c r="C109" s="280">
        <f t="shared" si="3"/>
        <v>12</v>
      </c>
      <c r="D109" s="111">
        <v>338461</v>
      </c>
      <c r="E109" s="283">
        <f>DAY(DATE(B109,C109+1,1)-1)</f>
        <v>31</v>
      </c>
      <c r="F109" s="284">
        <f>D109*30.4375/E109</f>
        <v>332319.57056451612</v>
      </c>
    </row>
    <row r="110" spans="1:6" x14ac:dyDescent="0.25">
      <c r="A110" s="279">
        <v>32874</v>
      </c>
      <c r="B110" s="280">
        <f t="shared" si="2"/>
        <v>1990</v>
      </c>
      <c r="C110" s="280">
        <f t="shared" si="3"/>
        <v>1</v>
      </c>
      <c r="D110" s="111">
        <v>416834</v>
      </c>
      <c r="E110" s="283">
        <f>DAY(DATE(B110,C110+1,1)-1)</f>
        <v>31</v>
      </c>
      <c r="F110" s="284">
        <f>D110*30.4375/E110</f>
        <v>409270.4798387097</v>
      </c>
    </row>
    <row r="111" spans="1:6" x14ac:dyDescent="0.25">
      <c r="A111" s="279">
        <v>32905</v>
      </c>
      <c r="B111" s="280">
        <f t="shared" si="2"/>
        <v>1990</v>
      </c>
      <c r="C111" s="280">
        <f t="shared" si="3"/>
        <v>2</v>
      </c>
      <c r="D111" s="111">
        <v>381099</v>
      </c>
      <c r="E111" s="283">
        <f>DAY(DATE(B111,C111+1,1)-1)</f>
        <v>28</v>
      </c>
      <c r="F111" s="284">
        <f>D111*30.4375/E111</f>
        <v>414275.02901785716</v>
      </c>
    </row>
    <row r="112" spans="1:6" x14ac:dyDescent="0.25">
      <c r="A112" s="279">
        <v>32933</v>
      </c>
      <c r="B112" s="280">
        <f t="shared" si="2"/>
        <v>1990</v>
      </c>
      <c r="C112" s="280">
        <f t="shared" si="3"/>
        <v>3</v>
      </c>
      <c r="D112" s="111">
        <v>445673</v>
      </c>
      <c r="E112" s="283">
        <f>DAY(DATE(B112,C112+1,1)-1)</f>
        <v>31</v>
      </c>
      <c r="F112" s="284">
        <f>D112*30.4375/E112</f>
        <v>437586.19153225806</v>
      </c>
    </row>
    <row r="113" spans="1:6" x14ac:dyDescent="0.25">
      <c r="A113" s="279">
        <v>32964</v>
      </c>
      <c r="B113" s="280">
        <f t="shared" si="2"/>
        <v>1990</v>
      </c>
      <c r="C113" s="280">
        <f t="shared" si="3"/>
        <v>4</v>
      </c>
      <c r="D113" s="111">
        <v>412408</v>
      </c>
      <c r="E113" s="283">
        <f>DAY(DATE(B113,C113+1,1)-1)</f>
        <v>30</v>
      </c>
      <c r="F113" s="284">
        <f>D113*30.4375/E113</f>
        <v>418422.28333333333</v>
      </c>
    </row>
    <row r="114" spans="1:6" x14ac:dyDescent="0.25">
      <c r="A114" s="279">
        <v>32994</v>
      </c>
      <c r="B114" s="280">
        <f t="shared" si="2"/>
        <v>1990</v>
      </c>
      <c r="C114" s="280">
        <f t="shared" si="3"/>
        <v>5</v>
      </c>
      <c r="D114" s="111">
        <v>393997</v>
      </c>
      <c r="E114" s="283">
        <f>DAY(DATE(B114,C114+1,1)-1)</f>
        <v>31</v>
      </c>
      <c r="F114" s="284">
        <f>D114*30.4375/E114</f>
        <v>386847.86088709679</v>
      </c>
    </row>
    <row r="115" spans="1:6" x14ac:dyDescent="0.25">
      <c r="A115" s="279">
        <v>33025</v>
      </c>
      <c r="B115" s="280">
        <f t="shared" si="2"/>
        <v>1990</v>
      </c>
      <c r="C115" s="280">
        <f t="shared" si="3"/>
        <v>6</v>
      </c>
      <c r="D115" s="111">
        <v>348241</v>
      </c>
      <c r="E115" s="283">
        <f>DAY(DATE(B115,C115+1,1)-1)</f>
        <v>30</v>
      </c>
      <c r="F115" s="284">
        <f>D115*30.4375/E115</f>
        <v>353319.51458333334</v>
      </c>
    </row>
    <row r="116" spans="1:6" x14ac:dyDescent="0.25">
      <c r="A116" s="279">
        <v>33055</v>
      </c>
      <c r="B116" s="280">
        <f t="shared" si="2"/>
        <v>1990</v>
      </c>
      <c r="C116" s="280">
        <f t="shared" si="3"/>
        <v>7</v>
      </c>
      <c r="D116" s="111">
        <v>380134</v>
      </c>
      <c r="E116" s="283">
        <f>DAY(DATE(B116,C116+1,1)-1)</f>
        <v>31</v>
      </c>
      <c r="F116" s="284">
        <f>D116*30.4375/E116</f>
        <v>373236.40725806454</v>
      </c>
    </row>
    <row r="117" spans="1:6" x14ac:dyDescent="0.25">
      <c r="A117" s="279">
        <v>33086</v>
      </c>
      <c r="B117" s="280">
        <f t="shared" si="2"/>
        <v>1990</v>
      </c>
      <c r="C117" s="280">
        <f t="shared" si="3"/>
        <v>8</v>
      </c>
      <c r="D117" s="111">
        <v>373688</v>
      </c>
      <c r="E117" s="283">
        <f>DAY(DATE(B117,C117+1,1)-1)</f>
        <v>31</v>
      </c>
      <c r="F117" s="284">
        <f>D117*30.4375/E117</f>
        <v>366907.37096774194</v>
      </c>
    </row>
    <row r="118" spans="1:6" x14ac:dyDescent="0.25">
      <c r="A118" s="279">
        <v>33117</v>
      </c>
      <c r="B118" s="280">
        <f t="shared" si="2"/>
        <v>1990</v>
      </c>
      <c r="C118" s="280">
        <f t="shared" si="3"/>
        <v>9</v>
      </c>
      <c r="D118" s="111">
        <v>393588</v>
      </c>
      <c r="E118" s="283">
        <f>DAY(DATE(B118,C118+1,1)-1)</f>
        <v>30</v>
      </c>
      <c r="F118" s="284">
        <f>D118*30.4375/E118</f>
        <v>399327.82500000001</v>
      </c>
    </row>
    <row r="119" spans="1:6" x14ac:dyDescent="0.25">
      <c r="A119" s="279">
        <v>33147</v>
      </c>
      <c r="B119" s="280">
        <f t="shared" si="2"/>
        <v>1990</v>
      </c>
      <c r="C119" s="280">
        <f t="shared" si="3"/>
        <v>10</v>
      </c>
      <c r="D119" s="111">
        <v>434192</v>
      </c>
      <c r="E119" s="283">
        <f>DAY(DATE(B119,C119+1,1)-1)</f>
        <v>31</v>
      </c>
      <c r="F119" s="284">
        <f>D119*30.4375/E119</f>
        <v>426313.51612903224</v>
      </c>
    </row>
    <row r="120" spans="1:6" x14ac:dyDescent="0.25">
      <c r="A120" s="279">
        <v>33178</v>
      </c>
      <c r="B120" s="280">
        <f t="shared" si="2"/>
        <v>1990</v>
      </c>
      <c r="C120" s="280">
        <f t="shared" si="3"/>
        <v>11</v>
      </c>
      <c r="D120" s="111">
        <v>430731</v>
      </c>
      <c r="E120" s="283">
        <f>DAY(DATE(B120,C120+1,1)-1)</f>
        <v>30</v>
      </c>
      <c r="F120" s="284">
        <f>D120*30.4375/E120</f>
        <v>437012.49375000002</v>
      </c>
    </row>
    <row r="121" spans="1:6" x14ac:dyDescent="0.25">
      <c r="A121" s="279">
        <v>33208</v>
      </c>
      <c r="B121" s="280">
        <f t="shared" si="2"/>
        <v>1990</v>
      </c>
      <c r="C121" s="280">
        <f t="shared" si="3"/>
        <v>12</v>
      </c>
      <c r="D121" s="111">
        <v>344468</v>
      </c>
      <c r="E121" s="283">
        <f>DAY(DATE(B121,C121+1,1)-1)</f>
        <v>31</v>
      </c>
      <c r="F121" s="284">
        <f>D121*30.4375/E121</f>
        <v>338217.57258064515</v>
      </c>
    </row>
    <row r="122" spans="1:6" x14ac:dyDescent="0.25">
      <c r="A122" s="279">
        <v>33239</v>
      </c>
      <c r="B122" s="280">
        <f t="shared" si="2"/>
        <v>1991</v>
      </c>
      <c r="C122" s="280">
        <f t="shared" si="3"/>
        <v>1</v>
      </c>
      <c r="D122" s="111">
        <v>411891</v>
      </c>
      <c r="E122" s="283">
        <f>DAY(DATE(B122,C122+1,1)-1)</f>
        <v>31</v>
      </c>
      <c r="F122" s="284">
        <f>D122*30.4375/E122</f>
        <v>404417.17137096776</v>
      </c>
    </row>
    <row r="123" spans="1:6" x14ac:dyDescent="0.25">
      <c r="A123" s="279">
        <v>33270</v>
      </c>
      <c r="B123" s="280">
        <f t="shared" si="2"/>
        <v>1991</v>
      </c>
      <c r="C123" s="280">
        <f t="shared" si="3"/>
        <v>2</v>
      </c>
      <c r="D123" s="111">
        <v>370497</v>
      </c>
      <c r="E123" s="283">
        <f>DAY(DATE(B123,C123+1,1)-1)</f>
        <v>28</v>
      </c>
      <c r="F123" s="284">
        <f>D123*30.4375/E123</f>
        <v>402750.08705357142</v>
      </c>
    </row>
    <row r="124" spans="1:6" x14ac:dyDescent="0.25">
      <c r="A124" s="279">
        <v>33298</v>
      </c>
      <c r="B124" s="280">
        <f t="shared" si="2"/>
        <v>1991</v>
      </c>
      <c r="C124" s="280">
        <f t="shared" si="3"/>
        <v>3</v>
      </c>
      <c r="D124" s="111">
        <v>437305</v>
      </c>
      <c r="E124" s="283">
        <f>DAY(DATE(B124,C124+1,1)-1)</f>
        <v>31</v>
      </c>
      <c r="F124" s="284">
        <f>D124*30.4375/E124</f>
        <v>429370.03024193546</v>
      </c>
    </row>
    <row r="125" spans="1:6" x14ac:dyDescent="0.25">
      <c r="A125" s="279">
        <v>33329</v>
      </c>
      <c r="B125" s="280">
        <f t="shared" si="2"/>
        <v>1991</v>
      </c>
      <c r="C125" s="280">
        <f t="shared" si="3"/>
        <v>4</v>
      </c>
      <c r="D125" s="111">
        <v>411270</v>
      </c>
      <c r="E125" s="283">
        <f>DAY(DATE(B125,C125+1,1)-1)</f>
        <v>30</v>
      </c>
      <c r="F125" s="284">
        <f>D125*30.4375/E125</f>
        <v>417267.6875</v>
      </c>
    </row>
    <row r="126" spans="1:6" x14ac:dyDescent="0.25">
      <c r="A126" s="279">
        <v>33359</v>
      </c>
      <c r="B126" s="280">
        <f t="shared" si="2"/>
        <v>1991</v>
      </c>
      <c r="C126" s="280">
        <f t="shared" si="3"/>
        <v>5</v>
      </c>
      <c r="D126" s="111">
        <v>385495</v>
      </c>
      <c r="E126" s="283">
        <f>DAY(DATE(B126,C126+1,1)-1)</f>
        <v>31</v>
      </c>
      <c r="F126" s="284">
        <f>D126*30.4375/E126</f>
        <v>378500.13104838709</v>
      </c>
    </row>
    <row r="127" spans="1:6" x14ac:dyDescent="0.25">
      <c r="A127" s="279">
        <v>33390</v>
      </c>
      <c r="B127" s="280">
        <f t="shared" si="2"/>
        <v>1991</v>
      </c>
      <c r="C127" s="280">
        <f t="shared" si="3"/>
        <v>6</v>
      </c>
      <c r="D127" s="111">
        <v>341273</v>
      </c>
      <c r="E127" s="283">
        <f>DAY(DATE(B127,C127+1,1)-1)</f>
        <v>30</v>
      </c>
      <c r="F127" s="284">
        <f>D127*30.4375/E127</f>
        <v>346249.89791666664</v>
      </c>
    </row>
    <row r="128" spans="1:6" x14ac:dyDescent="0.25">
      <c r="A128" s="279">
        <v>33420</v>
      </c>
      <c r="B128" s="280">
        <f t="shared" si="2"/>
        <v>1991</v>
      </c>
      <c r="C128" s="280">
        <f t="shared" si="3"/>
        <v>7</v>
      </c>
      <c r="D128" s="111">
        <v>384217</v>
      </c>
      <c r="E128" s="283">
        <f>DAY(DATE(B128,C128+1,1)-1)</f>
        <v>31</v>
      </c>
      <c r="F128" s="284">
        <f>D128*30.4375/E128</f>
        <v>377245.32056451612</v>
      </c>
    </row>
    <row r="129" spans="1:6" x14ac:dyDescent="0.25">
      <c r="A129" s="279">
        <v>33451</v>
      </c>
      <c r="B129" s="280">
        <f t="shared" si="2"/>
        <v>1991</v>
      </c>
      <c r="C129" s="280">
        <f t="shared" si="3"/>
        <v>8</v>
      </c>
      <c r="D129" s="111">
        <v>373223</v>
      </c>
      <c r="E129" s="283">
        <f>DAY(DATE(B129,C129+1,1)-1)</f>
        <v>31</v>
      </c>
      <c r="F129" s="284">
        <f>D129*30.4375/E129</f>
        <v>366450.80846774194</v>
      </c>
    </row>
    <row r="130" spans="1:6" x14ac:dyDescent="0.25">
      <c r="A130" s="279">
        <v>33482</v>
      </c>
      <c r="B130" s="280">
        <f t="shared" si="2"/>
        <v>1991</v>
      </c>
      <c r="C130" s="280">
        <f t="shared" si="3"/>
        <v>9</v>
      </c>
      <c r="D130" s="111">
        <v>415771</v>
      </c>
      <c r="E130" s="283">
        <f>DAY(DATE(B130,C130+1,1)-1)</f>
        <v>30</v>
      </c>
      <c r="F130" s="284">
        <f>D130*30.4375/E130</f>
        <v>421834.32708333334</v>
      </c>
    </row>
    <row r="131" spans="1:6" x14ac:dyDescent="0.25">
      <c r="A131" s="279">
        <v>33512</v>
      </c>
      <c r="B131" s="280">
        <f t="shared" ref="B131:B175" si="4">YEAR(A131)</f>
        <v>1991</v>
      </c>
      <c r="C131" s="280">
        <f t="shared" ref="C131:C175" si="5">MONTH(A131)</f>
        <v>10</v>
      </c>
      <c r="D131" s="111">
        <v>448634</v>
      </c>
      <c r="E131" s="283">
        <f>DAY(DATE(B131,C131+1,1)-1)</f>
        <v>31</v>
      </c>
      <c r="F131" s="284">
        <f>D131*30.4375/E131</f>
        <v>440493.46370967739</v>
      </c>
    </row>
    <row r="132" spans="1:6" x14ac:dyDescent="0.25">
      <c r="A132" s="279">
        <v>33543</v>
      </c>
      <c r="B132" s="280">
        <f t="shared" si="4"/>
        <v>1991</v>
      </c>
      <c r="C132" s="280">
        <f t="shared" si="5"/>
        <v>11</v>
      </c>
      <c r="D132" s="111">
        <v>454341</v>
      </c>
      <c r="E132" s="283">
        <f>DAY(DATE(B132,C132+1,1)-1)</f>
        <v>30</v>
      </c>
      <c r="F132" s="284">
        <f>D132*30.4375/E132</f>
        <v>460966.80625000002</v>
      </c>
    </row>
    <row r="133" spans="1:6" x14ac:dyDescent="0.25">
      <c r="A133" s="279">
        <v>33573</v>
      </c>
      <c r="B133" s="280">
        <f t="shared" si="4"/>
        <v>1991</v>
      </c>
      <c r="C133" s="280">
        <f t="shared" si="5"/>
        <v>12</v>
      </c>
      <c r="D133" s="111">
        <v>350297</v>
      </c>
      <c r="E133" s="283">
        <f>DAY(DATE(B133,C133+1,1)-1)</f>
        <v>31</v>
      </c>
      <c r="F133" s="284">
        <f>D133*30.4375/E133</f>
        <v>343940.80443548388</v>
      </c>
    </row>
    <row r="134" spans="1:6" x14ac:dyDescent="0.25">
      <c r="A134" s="279">
        <v>33604</v>
      </c>
      <c r="B134" s="280">
        <f t="shared" si="4"/>
        <v>1992</v>
      </c>
      <c r="C134" s="280">
        <f t="shared" si="5"/>
        <v>1</v>
      </c>
      <c r="D134" s="111">
        <v>419104</v>
      </c>
      <c r="E134" s="283">
        <f>DAY(DATE(B134,C134+1,1)-1)</f>
        <v>31</v>
      </c>
      <c r="F134" s="284">
        <f>D134*30.4375/E134</f>
        <v>411499.29032258067</v>
      </c>
    </row>
    <row r="135" spans="1:6" x14ac:dyDescent="0.25">
      <c r="A135" s="279">
        <v>33635</v>
      </c>
      <c r="B135" s="280">
        <f t="shared" si="4"/>
        <v>1992</v>
      </c>
      <c r="C135" s="280">
        <f t="shared" si="5"/>
        <v>2</v>
      </c>
      <c r="D135" s="111">
        <v>398027</v>
      </c>
      <c r="E135" s="283">
        <f>DAY(DATE(B135,C135+1,1)-1)</f>
        <v>29</v>
      </c>
      <c r="F135" s="284">
        <f>D135*30.4375/E135</f>
        <v>417756.78663793101</v>
      </c>
    </row>
    <row r="136" spans="1:6" x14ac:dyDescent="0.25">
      <c r="A136" s="279">
        <v>33664</v>
      </c>
      <c r="B136" s="280">
        <f t="shared" si="4"/>
        <v>1992</v>
      </c>
      <c r="C136" s="280">
        <f t="shared" si="5"/>
        <v>3</v>
      </c>
      <c r="D136" s="111">
        <v>456059</v>
      </c>
      <c r="E136" s="283">
        <f>DAY(DATE(B136,C136+1,1)-1)</f>
        <v>31</v>
      </c>
      <c r="F136" s="284">
        <f>D136*30.4375/E136</f>
        <v>447783.73588709679</v>
      </c>
    </row>
    <row r="137" spans="1:6" x14ac:dyDescent="0.25">
      <c r="A137" s="279">
        <v>33695</v>
      </c>
      <c r="B137" s="280">
        <f t="shared" si="4"/>
        <v>1992</v>
      </c>
      <c r="C137" s="280">
        <f t="shared" si="5"/>
        <v>4</v>
      </c>
      <c r="D137" s="111">
        <v>430052</v>
      </c>
      <c r="E137" s="283">
        <f>DAY(DATE(B137,C137+1,1)-1)</f>
        <v>30</v>
      </c>
      <c r="F137" s="284">
        <f>D137*30.4375/E137</f>
        <v>436323.59166666667</v>
      </c>
    </row>
    <row r="138" spans="1:6" x14ac:dyDescent="0.25">
      <c r="A138" s="279">
        <v>33725</v>
      </c>
      <c r="B138" s="280">
        <f t="shared" si="4"/>
        <v>1992</v>
      </c>
      <c r="C138" s="280">
        <f t="shared" si="5"/>
        <v>5</v>
      </c>
      <c r="D138" s="111">
        <v>399757</v>
      </c>
      <c r="E138" s="283">
        <f>DAY(DATE(B138,C138+1,1)-1)</f>
        <v>31</v>
      </c>
      <c r="F138" s="284">
        <f>D138*30.4375/E138</f>
        <v>392503.34475806454</v>
      </c>
    </row>
    <row r="139" spans="1:6" x14ac:dyDescent="0.25">
      <c r="A139" s="279">
        <v>33756</v>
      </c>
      <c r="B139" s="280">
        <f t="shared" si="4"/>
        <v>1992</v>
      </c>
      <c r="C139" s="280">
        <f t="shared" si="5"/>
        <v>6</v>
      </c>
      <c r="D139" s="111">
        <v>362731</v>
      </c>
      <c r="E139" s="283">
        <f>DAY(DATE(B139,C139+1,1)-1)</f>
        <v>30</v>
      </c>
      <c r="F139" s="284">
        <f>D139*30.4375/E139</f>
        <v>368020.82708333334</v>
      </c>
    </row>
    <row r="140" spans="1:6" x14ac:dyDescent="0.25">
      <c r="A140" s="279">
        <v>33786</v>
      </c>
      <c r="B140" s="280">
        <f t="shared" si="4"/>
        <v>1992</v>
      </c>
      <c r="C140" s="280">
        <f t="shared" si="5"/>
        <v>7</v>
      </c>
      <c r="D140" s="111">
        <v>384896</v>
      </c>
      <c r="E140" s="283">
        <f>DAY(DATE(B140,C140+1,1)-1)</f>
        <v>31</v>
      </c>
      <c r="F140" s="284">
        <f>D140*30.4375/E140</f>
        <v>377912</v>
      </c>
    </row>
    <row r="141" spans="1:6" x14ac:dyDescent="0.25">
      <c r="A141" s="279">
        <v>33817</v>
      </c>
      <c r="B141" s="280">
        <f t="shared" si="4"/>
        <v>1992</v>
      </c>
      <c r="C141" s="280">
        <f t="shared" si="5"/>
        <v>8</v>
      </c>
      <c r="D141" s="111">
        <v>385349</v>
      </c>
      <c r="E141" s="283">
        <f>DAY(DATE(B141,C141+1,1)-1)</f>
        <v>31</v>
      </c>
      <c r="F141" s="284">
        <f>D141*30.4375/E141</f>
        <v>378356.78024193546</v>
      </c>
    </row>
    <row r="142" spans="1:6" x14ac:dyDescent="0.25">
      <c r="A142" s="279">
        <v>33848</v>
      </c>
      <c r="B142" s="280">
        <f t="shared" si="4"/>
        <v>1992</v>
      </c>
      <c r="C142" s="280">
        <f t="shared" si="5"/>
        <v>9</v>
      </c>
      <c r="D142" s="111">
        <v>432289</v>
      </c>
      <c r="E142" s="283">
        <f>DAY(DATE(B142,C142+1,1)-1)</f>
        <v>30</v>
      </c>
      <c r="F142" s="284">
        <f>D142*30.4375/E142</f>
        <v>438593.21458333335</v>
      </c>
    </row>
    <row r="143" spans="1:6" x14ac:dyDescent="0.25">
      <c r="A143" s="279">
        <v>33878</v>
      </c>
      <c r="B143" s="280">
        <f t="shared" si="4"/>
        <v>1992</v>
      </c>
      <c r="C143" s="280">
        <f t="shared" si="5"/>
        <v>10</v>
      </c>
      <c r="D143" s="111">
        <v>468891</v>
      </c>
      <c r="E143" s="283">
        <f>DAY(DATE(B143,C143+1,1)-1)</f>
        <v>31</v>
      </c>
      <c r="F143" s="284">
        <f>D143*30.4375/E143</f>
        <v>460382.89717741933</v>
      </c>
    </row>
    <row r="144" spans="1:6" x14ac:dyDescent="0.25">
      <c r="A144" s="279">
        <v>33909</v>
      </c>
      <c r="B144" s="280">
        <f t="shared" si="4"/>
        <v>1992</v>
      </c>
      <c r="C144" s="280">
        <f t="shared" si="5"/>
        <v>11</v>
      </c>
      <c r="D144" s="111">
        <v>442702</v>
      </c>
      <c r="E144" s="283">
        <f>DAY(DATE(B144,C144+1,1)-1)</f>
        <v>30</v>
      </c>
      <c r="F144" s="284">
        <f>D144*30.4375/E144</f>
        <v>449158.07083333336</v>
      </c>
    </row>
    <row r="145" spans="1:6" x14ac:dyDescent="0.25">
      <c r="A145" s="279">
        <v>33939</v>
      </c>
      <c r="B145" s="280">
        <f t="shared" si="4"/>
        <v>1992</v>
      </c>
      <c r="C145" s="280">
        <f t="shared" si="5"/>
        <v>12</v>
      </c>
      <c r="D145" s="111">
        <v>370178</v>
      </c>
      <c r="E145" s="283">
        <f>DAY(DATE(B145,C145+1,1)-1)</f>
        <v>31</v>
      </c>
      <c r="F145" s="284">
        <f>D145*30.4375/E145</f>
        <v>363461.06048387097</v>
      </c>
    </row>
    <row r="146" spans="1:6" x14ac:dyDescent="0.25">
      <c r="A146" s="279">
        <v>33970</v>
      </c>
      <c r="B146" s="280">
        <f t="shared" si="4"/>
        <v>1993</v>
      </c>
      <c r="C146" s="280">
        <f t="shared" si="5"/>
        <v>1</v>
      </c>
      <c r="D146" s="111">
        <v>439400</v>
      </c>
      <c r="E146" s="283">
        <f>DAY(DATE(B146,C146+1,1)-1)</f>
        <v>31</v>
      </c>
      <c r="F146" s="284">
        <f>D146*30.4375/E146</f>
        <v>431427.01612903224</v>
      </c>
    </row>
    <row r="147" spans="1:6" x14ac:dyDescent="0.25">
      <c r="A147" s="279">
        <v>34001</v>
      </c>
      <c r="B147" s="280">
        <f t="shared" si="4"/>
        <v>1993</v>
      </c>
      <c r="C147" s="280">
        <f t="shared" si="5"/>
        <v>2</v>
      </c>
      <c r="D147" s="111">
        <v>393900</v>
      </c>
      <c r="E147" s="283">
        <f>DAY(DATE(B147,C147+1,1)-1)</f>
        <v>28</v>
      </c>
      <c r="F147" s="284">
        <f>D147*30.4375/E147</f>
        <v>428190.40178571426</v>
      </c>
    </row>
    <row r="148" spans="1:6" x14ac:dyDescent="0.25">
      <c r="A148" s="279">
        <v>34029</v>
      </c>
      <c r="B148" s="280">
        <f t="shared" si="4"/>
        <v>1993</v>
      </c>
      <c r="C148" s="280">
        <f t="shared" si="5"/>
        <v>3</v>
      </c>
      <c r="D148" s="111">
        <v>468700</v>
      </c>
      <c r="E148" s="283">
        <f>DAY(DATE(B148,C148+1,1)-1)</f>
        <v>31</v>
      </c>
      <c r="F148" s="284">
        <f>D148*30.4375/E148</f>
        <v>460195.36290322582</v>
      </c>
    </row>
    <row r="149" spans="1:6" x14ac:dyDescent="0.25">
      <c r="A149" s="279">
        <v>34060</v>
      </c>
      <c r="B149" s="280">
        <f t="shared" si="4"/>
        <v>1993</v>
      </c>
      <c r="C149" s="280">
        <f t="shared" si="5"/>
        <v>4</v>
      </c>
      <c r="D149" s="111">
        <v>438800</v>
      </c>
      <c r="E149" s="283">
        <f>DAY(DATE(B149,C149+1,1)-1)</f>
        <v>30</v>
      </c>
      <c r="F149" s="284">
        <f>D149*30.4375/E149</f>
        <v>445199.16666666669</v>
      </c>
    </row>
    <row r="150" spans="1:6" x14ac:dyDescent="0.25">
      <c r="A150" s="279">
        <v>34090</v>
      </c>
      <c r="B150" s="280">
        <f t="shared" si="4"/>
        <v>1993</v>
      </c>
      <c r="C150" s="280">
        <f t="shared" si="5"/>
        <v>5</v>
      </c>
      <c r="D150" s="111">
        <v>430100</v>
      </c>
      <c r="E150" s="283">
        <f>DAY(DATE(B150,C150+1,1)-1)</f>
        <v>31</v>
      </c>
      <c r="F150" s="284">
        <f>D150*30.4375/E150</f>
        <v>422295.76612903224</v>
      </c>
    </row>
    <row r="151" spans="1:6" x14ac:dyDescent="0.25">
      <c r="A151" s="279">
        <v>34121</v>
      </c>
      <c r="B151" s="280">
        <f t="shared" si="4"/>
        <v>1993</v>
      </c>
      <c r="C151" s="280">
        <f t="shared" si="5"/>
        <v>6</v>
      </c>
      <c r="D151" s="111">
        <v>366300</v>
      </c>
      <c r="E151" s="283">
        <f>DAY(DATE(B151,C151+1,1)-1)</f>
        <v>30</v>
      </c>
      <c r="F151" s="284">
        <f>D151*30.4375/E151</f>
        <v>371641.875</v>
      </c>
    </row>
    <row r="152" spans="1:6" x14ac:dyDescent="0.25">
      <c r="A152" s="279">
        <v>34151</v>
      </c>
      <c r="B152" s="280">
        <f t="shared" si="4"/>
        <v>1993</v>
      </c>
      <c r="C152" s="280">
        <f t="shared" si="5"/>
        <v>7</v>
      </c>
      <c r="D152" s="111">
        <v>391000</v>
      </c>
      <c r="E152" s="283">
        <f>DAY(DATE(B152,C152+1,1)-1)</f>
        <v>31</v>
      </c>
      <c r="F152" s="284">
        <f>D152*30.4375/E152</f>
        <v>383905.24193548388</v>
      </c>
    </row>
    <row r="153" spans="1:6" x14ac:dyDescent="0.25">
      <c r="A153" s="279">
        <v>34182</v>
      </c>
      <c r="B153" s="280">
        <f t="shared" si="4"/>
        <v>1993</v>
      </c>
      <c r="C153" s="280">
        <f t="shared" si="5"/>
        <v>8</v>
      </c>
      <c r="D153" s="111">
        <v>380900</v>
      </c>
      <c r="E153" s="283">
        <f>DAY(DATE(B153,C153+1,1)-1)</f>
        <v>31</v>
      </c>
      <c r="F153" s="284">
        <f>D153*30.4375/E153</f>
        <v>373988.50806451612</v>
      </c>
    </row>
    <row r="154" spans="1:6" x14ac:dyDescent="0.25">
      <c r="A154" s="279">
        <v>34213</v>
      </c>
      <c r="B154" s="280">
        <f t="shared" si="4"/>
        <v>1993</v>
      </c>
      <c r="C154" s="280">
        <f t="shared" si="5"/>
        <v>9</v>
      </c>
      <c r="D154" s="111">
        <v>431400</v>
      </c>
      <c r="E154" s="283">
        <f>DAY(DATE(B154,C154+1,1)-1)</f>
        <v>30</v>
      </c>
      <c r="F154" s="284">
        <f>D154*30.4375/E154</f>
        <v>437691.25</v>
      </c>
    </row>
    <row r="155" spans="1:6" x14ac:dyDescent="0.25">
      <c r="A155" s="279">
        <v>34243</v>
      </c>
      <c r="B155" s="280">
        <f t="shared" si="4"/>
        <v>1993</v>
      </c>
      <c r="C155" s="280">
        <f t="shared" si="5"/>
        <v>10</v>
      </c>
      <c r="D155" s="111">
        <v>465400</v>
      </c>
      <c r="E155" s="283">
        <f>DAY(DATE(B155,C155+1,1)-1)</f>
        <v>31</v>
      </c>
      <c r="F155" s="284">
        <f>D155*30.4375/E155</f>
        <v>456955.24193548388</v>
      </c>
    </row>
    <row r="156" spans="1:6" x14ac:dyDescent="0.25">
      <c r="A156" s="279">
        <v>34274</v>
      </c>
      <c r="B156" s="280">
        <f t="shared" si="4"/>
        <v>1993</v>
      </c>
      <c r="C156" s="280">
        <f t="shared" si="5"/>
        <v>11</v>
      </c>
      <c r="D156" s="111">
        <v>471500</v>
      </c>
      <c r="E156" s="283">
        <f>DAY(DATE(B156,C156+1,1)-1)</f>
        <v>30</v>
      </c>
      <c r="F156" s="284">
        <f>D156*30.4375/E156</f>
        <v>478376.04166666669</v>
      </c>
    </row>
    <row r="157" spans="1:6" x14ac:dyDescent="0.25">
      <c r="A157" s="279">
        <v>34304</v>
      </c>
      <c r="B157" s="280">
        <f t="shared" si="4"/>
        <v>1993</v>
      </c>
      <c r="C157" s="280">
        <f t="shared" si="5"/>
        <v>12</v>
      </c>
      <c r="D157" s="111">
        <v>387500</v>
      </c>
      <c r="E157" s="283">
        <f>DAY(DATE(B157,C157+1,1)-1)</f>
        <v>31</v>
      </c>
      <c r="F157" s="284">
        <f>D157*30.4375/E157</f>
        <v>380468.75</v>
      </c>
    </row>
    <row r="158" spans="1:6" x14ac:dyDescent="0.25">
      <c r="A158" s="279">
        <v>34335</v>
      </c>
      <c r="B158" s="280">
        <f t="shared" si="4"/>
        <v>1994</v>
      </c>
      <c r="C158" s="280">
        <f t="shared" si="5"/>
        <v>1</v>
      </c>
      <c r="D158" s="111">
        <v>446400</v>
      </c>
      <c r="E158" s="283">
        <f>DAY(DATE(B158,C158+1,1)-1)</f>
        <v>31</v>
      </c>
      <c r="F158" s="284">
        <f>D158*30.4375/E158</f>
        <v>438300</v>
      </c>
    </row>
    <row r="159" spans="1:6" x14ac:dyDescent="0.25">
      <c r="A159" s="279">
        <v>34366</v>
      </c>
      <c r="B159" s="280">
        <f t="shared" si="4"/>
        <v>1994</v>
      </c>
      <c r="C159" s="280">
        <f t="shared" si="5"/>
        <v>2</v>
      </c>
      <c r="D159" s="111">
        <v>421500</v>
      </c>
      <c r="E159" s="283">
        <f>DAY(DATE(B159,C159+1,1)-1)</f>
        <v>28</v>
      </c>
      <c r="F159" s="284">
        <f>D159*30.4375/E159</f>
        <v>458193.08035714284</v>
      </c>
    </row>
    <row r="160" spans="1:6" x14ac:dyDescent="0.25">
      <c r="A160" s="279">
        <v>34394</v>
      </c>
      <c r="B160" s="280">
        <f t="shared" si="4"/>
        <v>1994</v>
      </c>
      <c r="C160" s="280">
        <f t="shared" si="5"/>
        <v>3</v>
      </c>
      <c r="D160" s="111">
        <v>504800</v>
      </c>
      <c r="E160" s="283">
        <f>DAY(DATE(B160,C160+1,1)-1)</f>
        <v>31</v>
      </c>
      <c r="F160" s="284">
        <f>D160*30.4375/E160</f>
        <v>495640.32258064515</v>
      </c>
    </row>
    <row r="161" spans="1:6" x14ac:dyDescent="0.25">
      <c r="A161" s="279">
        <v>34425</v>
      </c>
      <c r="B161" s="280">
        <f t="shared" si="4"/>
        <v>1994</v>
      </c>
      <c r="C161" s="280">
        <f t="shared" si="5"/>
        <v>4</v>
      </c>
      <c r="D161" s="111">
        <v>492071</v>
      </c>
      <c r="E161" s="283">
        <f>DAY(DATE(B161,C161+1,1)-1)</f>
        <v>30</v>
      </c>
      <c r="F161" s="284">
        <f>D161*30.4375/E161</f>
        <v>499247.03541666665</v>
      </c>
    </row>
    <row r="162" spans="1:6" x14ac:dyDescent="0.25">
      <c r="A162" s="279">
        <v>34455</v>
      </c>
      <c r="B162" s="280">
        <f t="shared" si="4"/>
        <v>1994</v>
      </c>
      <c r="C162" s="280">
        <f t="shared" si="5"/>
        <v>5</v>
      </c>
      <c r="D162" s="111">
        <v>421253</v>
      </c>
      <c r="E162" s="283">
        <f>DAY(DATE(B162,C162+1,1)-1)</f>
        <v>31</v>
      </c>
      <c r="F162" s="284">
        <f>D162*30.4375/E162</f>
        <v>413609.29637096776</v>
      </c>
    </row>
    <row r="163" spans="1:6" x14ac:dyDescent="0.25">
      <c r="A163" s="279">
        <v>34486</v>
      </c>
      <c r="B163" s="280">
        <f t="shared" si="4"/>
        <v>1994</v>
      </c>
      <c r="C163" s="280">
        <f t="shared" si="5"/>
        <v>6</v>
      </c>
      <c r="D163" s="111">
        <v>396682</v>
      </c>
      <c r="E163" s="283">
        <f>DAY(DATE(B163,C163+1,1)-1)</f>
        <v>30</v>
      </c>
      <c r="F163" s="284">
        <f>D163*30.4375/E163</f>
        <v>402466.94583333336</v>
      </c>
    </row>
    <row r="164" spans="1:6" x14ac:dyDescent="0.25">
      <c r="A164" s="279">
        <v>34516</v>
      </c>
      <c r="B164" s="280">
        <f t="shared" si="4"/>
        <v>1994</v>
      </c>
      <c r="C164" s="280">
        <f t="shared" si="5"/>
        <v>7</v>
      </c>
      <c r="D164" s="111">
        <v>428000</v>
      </c>
      <c r="E164" s="283">
        <f>DAY(DATE(B164,C164+1,1)-1)</f>
        <v>31</v>
      </c>
      <c r="F164" s="284">
        <f>D164*30.4375/E164</f>
        <v>420233.87096774194</v>
      </c>
    </row>
    <row r="165" spans="1:6" x14ac:dyDescent="0.25">
      <c r="A165" s="279">
        <v>34547</v>
      </c>
      <c r="B165" s="280">
        <f t="shared" si="4"/>
        <v>1994</v>
      </c>
      <c r="C165" s="280">
        <f t="shared" si="5"/>
        <v>8</v>
      </c>
      <c r="D165" s="111">
        <v>421900</v>
      </c>
      <c r="E165" s="283">
        <f>DAY(DATE(B165,C165+1,1)-1)</f>
        <v>31</v>
      </c>
      <c r="F165" s="284">
        <f>D165*30.4375/E165</f>
        <v>414244.55645161291</v>
      </c>
    </row>
    <row r="166" spans="1:6" x14ac:dyDescent="0.25">
      <c r="A166" s="279">
        <v>34578</v>
      </c>
      <c r="B166" s="280">
        <f t="shared" si="4"/>
        <v>1994</v>
      </c>
      <c r="C166" s="280">
        <f t="shared" si="5"/>
        <v>9</v>
      </c>
      <c r="D166" s="111">
        <v>465600</v>
      </c>
      <c r="E166" s="283">
        <f>DAY(DATE(B166,C166+1,1)-1)</f>
        <v>30</v>
      </c>
      <c r="F166" s="284">
        <f>D166*30.4375/E166</f>
        <v>472390</v>
      </c>
    </row>
    <row r="167" spans="1:6" x14ac:dyDescent="0.25">
      <c r="A167" s="279">
        <v>34608</v>
      </c>
      <c r="B167" s="280">
        <f t="shared" si="4"/>
        <v>1994</v>
      </c>
      <c r="C167" s="280">
        <f t="shared" si="5"/>
        <v>10</v>
      </c>
      <c r="D167" s="111">
        <v>525793</v>
      </c>
      <c r="E167" s="283">
        <f>DAY(DATE(B167,C167+1,1)-1)</f>
        <v>31</v>
      </c>
      <c r="F167" s="284">
        <f>D167*30.4375/E167</f>
        <v>516252.40120967739</v>
      </c>
    </row>
    <row r="168" spans="1:6" x14ac:dyDescent="0.25">
      <c r="A168" s="279">
        <v>34639</v>
      </c>
      <c r="B168" s="280">
        <f t="shared" si="4"/>
        <v>1994</v>
      </c>
      <c r="C168" s="280">
        <f t="shared" si="5"/>
        <v>11</v>
      </c>
      <c r="D168" s="111">
        <v>499855</v>
      </c>
      <c r="E168" s="283">
        <f>DAY(DATE(B168,C168+1,1)-1)</f>
        <v>30</v>
      </c>
      <c r="F168" s="284">
        <f>D168*30.4375/E168</f>
        <v>507144.55208333331</v>
      </c>
    </row>
    <row r="169" spans="1:6" x14ac:dyDescent="0.25">
      <c r="A169" s="279">
        <v>34669</v>
      </c>
      <c r="B169" s="280">
        <f t="shared" si="4"/>
        <v>1994</v>
      </c>
      <c r="C169" s="280">
        <f t="shared" si="5"/>
        <v>12</v>
      </c>
      <c r="D169" s="111">
        <v>435287</v>
      </c>
      <c r="E169" s="283">
        <f>DAY(DATE(B169,C169+1,1)-1)</f>
        <v>31</v>
      </c>
      <c r="F169" s="284">
        <f>D169*30.4375/E169</f>
        <v>427388.64717741933</v>
      </c>
    </row>
    <row r="170" spans="1:6" x14ac:dyDescent="0.25">
      <c r="A170" s="279">
        <v>34700</v>
      </c>
      <c r="B170" s="280">
        <f t="shared" si="4"/>
        <v>1995</v>
      </c>
      <c r="C170" s="280">
        <f t="shared" si="5"/>
        <v>1</v>
      </c>
      <c r="D170" s="111">
        <v>479499</v>
      </c>
      <c r="E170" s="283">
        <f>DAY(DATE(B170,C170+1,1)-1)</f>
        <v>31</v>
      </c>
      <c r="F170" s="284">
        <f>D170*30.4375/E170</f>
        <v>470798.41330645164</v>
      </c>
    </row>
    <row r="171" spans="1:6" x14ac:dyDescent="0.25">
      <c r="A171" s="279">
        <v>34731</v>
      </c>
      <c r="B171" s="280">
        <f t="shared" si="4"/>
        <v>1995</v>
      </c>
      <c r="C171" s="280">
        <f t="shared" si="5"/>
        <v>2</v>
      </c>
      <c r="D171" s="111">
        <v>473027</v>
      </c>
      <c r="E171" s="283">
        <f>DAY(DATE(B171,C171+1,1)-1)</f>
        <v>28</v>
      </c>
      <c r="F171" s="284">
        <f>D171*30.4375/E171</f>
        <v>514205.68973214284</v>
      </c>
    </row>
    <row r="172" spans="1:6" x14ac:dyDescent="0.25">
      <c r="A172" s="279">
        <v>34759</v>
      </c>
      <c r="B172" s="280">
        <f t="shared" si="4"/>
        <v>1995</v>
      </c>
      <c r="C172" s="280">
        <f t="shared" si="5"/>
        <v>3</v>
      </c>
      <c r="D172" s="111">
        <v>554410</v>
      </c>
      <c r="E172" s="283">
        <f>DAY(DATE(B172,C172+1,1)-1)</f>
        <v>31</v>
      </c>
      <c r="F172" s="284">
        <f>D172*30.4375/E172</f>
        <v>544350.14112903224</v>
      </c>
    </row>
    <row r="173" spans="1:6" x14ac:dyDescent="0.25">
      <c r="A173" s="279">
        <v>34790</v>
      </c>
      <c r="B173" s="280">
        <f t="shared" si="4"/>
        <v>1995</v>
      </c>
      <c r="C173" s="280">
        <f t="shared" si="5"/>
        <v>4</v>
      </c>
      <c r="D173" s="111">
        <v>489574</v>
      </c>
      <c r="E173" s="283">
        <f>DAY(DATE(B173,C173+1,1)-1)</f>
        <v>30</v>
      </c>
      <c r="F173" s="284">
        <f>D173*30.4375/E173</f>
        <v>496713.62083333335</v>
      </c>
    </row>
    <row r="174" spans="1:6" x14ac:dyDescent="0.25">
      <c r="A174" s="279">
        <v>34820</v>
      </c>
      <c r="B174" s="280">
        <f t="shared" si="4"/>
        <v>1995</v>
      </c>
      <c r="C174" s="280">
        <f t="shared" si="5"/>
        <v>5</v>
      </c>
      <c r="D174" s="111">
        <v>462157</v>
      </c>
      <c r="E174" s="283">
        <f>DAY(DATE(B174,C174+1,1)-1)</f>
        <v>31</v>
      </c>
      <c r="F174" s="284">
        <f>D174*30.4375/E174</f>
        <v>453771.08669354836</v>
      </c>
    </row>
    <row r="175" spans="1:6" x14ac:dyDescent="0.25">
      <c r="A175" s="279">
        <v>34851</v>
      </c>
      <c r="B175" s="280">
        <f t="shared" si="4"/>
        <v>1995</v>
      </c>
      <c r="C175" s="280">
        <f t="shared" si="5"/>
        <v>6</v>
      </c>
      <c r="D175" s="111">
        <v>420331</v>
      </c>
      <c r="E175" s="283">
        <f>DAY(DATE(B175,C175+1,1)-1)</f>
        <v>30</v>
      </c>
      <c r="F175" s="284">
        <f>D175*30.4375/E175</f>
        <v>426460.82708333334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AC763-E27F-4676-BD58-7E330A16348D}">
  <dimension ref="A1:I175"/>
  <sheetViews>
    <sheetView zoomScale="130" zoomScaleNormal="130" workbookViewId="0">
      <selection activeCell="K11" sqref="K11"/>
    </sheetView>
  </sheetViews>
  <sheetFormatPr defaultRowHeight="15.75" x14ac:dyDescent="0.25"/>
  <cols>
    <col min="1" max="2" width="9.28515625" style="108" bestFit="1" customWidth="1"/>
    <col min="3" max="3" width="12.85546875" style="108" bestFit="1" customWidth="1"/>
    <col min="4" max="4" width="12" style="108" bestFit="1" customWidth="1"/>
    <col min="5" max="5" width="17.28515625" style="108" customWidth="1"/>
    <col min="6" max="6" width="18.42578125" style="108" customWidth="1"/>
    <col min="7" max="7" width="17.85546875" style="108" customWidth="1"/>
    <col min="8" max="9" width="24.42578125" style="108" customWidth="1"/>
    <col min="10" max="16384" width="9.140625" style="196"/>
  </cols>
  <sheetData>
    <row r="1" spans="1:9" ht="59.25" customHeight="1" x14ac:dyDescent="0.25">
      <c r="A1" s="287" t="s">
        <v>133</v>
      </c>
      <c r="B1" s="287" t="s">
        <v>4</v>
      </c>
      <c r="C1" s="287" t="s">
        <v>7</v>
      </c>
      <c r="D1" s="287" t="s">
        <v>153</v>
      </c>
      <c r="E1" s="287" t="s">
        <v>510</v>
      </c>
      <c r="F1" s="287" t="s">
        <v>511</v>
      </c>
      <c r="G1" s="287" t="s">
        <v>512</v>
      </c>
      <c r="H1" s="287" t="s">
        <v>513</v>
      </c>
      <c r="I1" s="287" t="s">
        <v>514</v>
      </c>
    </row>
    <row r="2" spans="1:9" x14ac:dyDescent="0.25">
      <c r="A2" s="283">
        <v>1980</v>
      </c>
      <c r="B2" s="283">
        <v>1</v>
      </c>
      <c r="C2" s="285">
        <f>DATE(A2,B2+1,1)</f>
        <v>29252</v>
      </c>
      <c r="D2" s="284">
        <v>276986</v>
      </c>
      <c r="E2" s="284">
        <f>(C3-C2)-NETWORKDAYS(C2,C3)+1</f>
        <v>9</v>
      </c>
      <c r="F2" s="286">
        <f>SUM(INT((C3-{1;7})/7)-INT((C2-{1;7}-1)/7))/2</f>
        <v>4.5</v>
      </c>
      <c r="G2" s="284">
        <f>INT((SUM(INT((C3-{1;7})/7)-INT((C2-{1;7}-1)/7))-(WEEKDAY(C2)=1))/2)</f>
        <v>4</v>
      </c>
      <c r="H2" s="284">
        <f>D2*4.348/F2</f>
        <v>267630.02844444447</v>
      </c>
      <c r="I2" s="284">
        <f>D2*4.348/G2</f>
        <v>301083.78200000001</v>
      </c>
    </row>
    <row r="3" spans="1:9" x14ac:dyDescent="0.25">
      <c r="A3" s="283">
        <v>1980</v>
      </c>
      <c r="B3" s="283">
        <v>2</v>
      </c>
      <c r="C3" s="285">
        <f t="shared" ref="C3:C66" si="0">DATE(A3,B3+1,1)</f>
        <v>29281</v>
      </c>
      <c r="D3" s="284">
        <v>260633</v>
      </c>
      <c r="E3" s="284">
        <f t="shared" ref="E3:E4" si="1">(C4-C3)-NETWORKDAYS(C3,C4)+1</f>
        <v>10</v>
      </c>
      <c r="F3" s="286">
        <f>SUM(INT((C4-{1;7})/7)-INT((C3-{1;7}-1)/7))/2</f>
        <v>5</v>
      </c>
      <c r="G3" s="284">
        <f>INT((SUM(INT((C4-{1;7})/7)-INT((C3-{1;7}-1)/7))-(WEEKDAY(C3)=1))/2)</f>
        <v>5</v>
      </c>
      <c r="H3" s="284">
        <f>D3*4.348/F3</f>
        <v>226646.45679999999</v>
      </c>
      <c r="I3" s="284">
        <f t="shared" ref="I3:I4" si="2">D3*4.348/G3</f>
        <v>226646.45679999999</v>
      </c>
    </row>
    <row r="4" spans="1:9" x14ac:dyDescent="0.25">
      <c r="A4" s="283">
        <v>1980</v>
      </c>
      <c r="B4" s="283">
        <v>3</v>
      </c>
      <c r="C4" s="285">
        <f t="shared" si="0"/>
        <v>29312</v>
      </c>
      <c r="D4" s="284">
        <v>291551</v>
      </c>
      <c r="E4" s="284">
        <f t="shared" si="1"/>
        <v>8</v>
      </c>
      <c r="F4" s="286">
        <f>SUM(INT((C5-{1;7})/7)-INT((C4-{1;7}-1)/7))/2</f>
        <v>4</v>
      </c>
      <c r="G4" s="284">
        <f>INT((SUM(INT((C5-{1;7})/7)-INT((C4-{1;7}-1)/7))-(WEEKDAY(C4)=1))/2)</f>
        <v>4</v>
      </c>
      <c r="H4" s="284">
        <f>D4*4.348/F4</f>
        <v>316915.93699999998</v>
      </c>
      <c r="I4" s="284">
        <f t="shared" si="2"/>
        <v>316915.93699999998</v>
      </c>
    </row>
    <row r="5" spans="1:9" x14ac:dyDescent="0.25">
      <c r="A5" s="108">
        <v>1980</v>
      </c>
      <c r="B5" s="108">
        <v>4</v>
      </c>
      <c r="C5" s="285">
        <f t="shared" si="0"/>
        <v>29342</v>
      </c>
      <c r="D5" s="108">
        <v>275383</v>
      </c>
      <c r="E5" s="284">
        <f t="shared" ref="E5:E68" si="3">(C6-C5)-NETWORKDAYS(C5,C6)+1</f>
        <v>10</v>
      </c>
      <c r="F5" s="286">
        <f>SUM(INT((C6-{1;7})/7)-INT((C5-{1;7}-1)/7))/2</f>
        <v>5</v>
      </c>
      <c r="G5" s="284">
        <f>INT((SUM(INT((C6-{1;7})/7)-INT((C5-{1;7}-1)/7))-(WEEKDAY(C5)=1))/2)</f>
        <v>5</v>
      </c>
      <c r="H5" s="284">
        <f t="shared" ref="H5:H68" si="4">D5*4.348/F5</f>
        <v>239473.05679999999</v>
      </c>
      <c r="I5" s="284">
        <f t="shared" ref="I5:I68" si="5">D5*4.348/G5</f>
        <v>239473.05679999999</v>
      </c>
    </row>
    <row r="6" spans="1:9" x14ac:dyDescent="0.25">
      <c r="A6" s="108">
        <v>1980</v>
      </c>
      <c r="B6" s="108">
        <v>5</v>
      </c>
      <c r="C6" s="285">
        <f t="shared" si="0"/>
        <v>29373</v>
      </c>
      <c r="D6" s="108">
        <v>275302</v>
      </c>
      <c r="E6" s="284">
        <f t="shared" si="3"/>
        <v>9</v>
      </c>
      <c r="F6" s="286">
        <f>SUM(INT((C7-{1;7})/7)-INT((C6-{1;7}-1)/7))/2</f>
        <v>4.5</v>
      </c>
      <c r="G6" s="284">
        <f>INT((SUM(INT((C7-{1;7})/7)-INT((C6-{1;7}-1)/7))-(WEEKDAY(C6)=1))/2)</f>
        <v>4</v>
      </c>
      <c r="H6" s="284">
        <f t="shared" si="4"/>
        <v>266002.91022222221</v>
      </c>
      <c r="I6" s="284">
        <f t="shared" si="5"/>
        <v>299253.27399999998</v>
      </c>
    </row>
    <row r="7" spans="1:9" x14ac:dyDescent="0.25">
      <c r="A7" s="108">
        <v>1980</v>
      </c>
      <c r="B7" s="108">
        <v>6</v>
      </c>
      <c r="C7" s="285">
        <f t="shared" si="0"/>
        <v>29403</v>
      </c>
      <c r="D7" s="108">
        <v>231693</v>
      </c>
      <c r="E7" s="284">
        <f t="shared" si="3"/>
        <v>8</v>
      </c>
      <c r="F7" s="286">
        <f>SUM(INT((C8-{1;7})/7)-INT((C7-{1;7}-1)/7))/2</f>
        <v>4</v>
      </c>
      <c r="G7" s="284">
        <f>INT((SUM(INT((C8-{1;7})/7)-INT((C7-{1;7}-1)/7))-(WEEKDAY(C7)=1))/2)</f>
        <v>4</v>
      </c>
      <c r="H7" s="284">
        <f t="shared" si="4"/>
        <v>251850.291</v>
      </c>
      <c r="I7" s="284">
        <f t="shared" si="5"/>
        <v>251850.291</v>
      </c>
    </row>
    <row r="8" spans="1:9" x14ac:dyDescent="0.25">
      <c r="A8" s="108">
        <v>1980</v>
      </c>
      <c r="B8" s="108">
        <v>7</v>
      </c>
      <c r="C8" s="285">
        <f t="shared" si="0"/>
        <v>29434</v>
      </c>
      <c r="D8" s="108">
        <v>238829</v>
      </c>
      <c r="E8" s="284">
        <f t="shared" si="3"/>
        <v>10</v>
      </c>
      <c r="F8" s="286">
        <f>SUM(INT((C9-{1;7})/7)-INT((C8-{1;7}-1)/7))/2</f>
        <v>5</v>
      </c>
      <c r="G8" s="284">
        <f>INT((SUM(INT((C9-{1;7})/7)-INT((C8-{1;7}-1)/7))-(WEEKDAY(C8)=1))/2)</f>
        <v>5</v>
      </c>
      <c r="H8" s="284">
        <f t="shared" si="4"/>
        <v>207685.69839999999</v>
      </c>
      <c r="I8" s="284">
        <f t="shared" si="5"/>
        <v>207685.69839999999</v>
      </c>
    </row>
    <row r="9" spans="1:9" x14ac:dyDescent="0.25">
      <c r="A9" s="108">
        <v>1980</v>
      </c>
      <c r="B9" s="108">
        <v>8</v>
      </c>
      <c r="C9" s="285">
        <f t="shared" si="0"/>
        <v>29465</v>
      </c>
      <c r="D9" s="108">
        <v>274215</v>
      </c>
      <c r="E9" s="284">
        <f t="shared" si="3"/>
        <v>8</v>
      </c>
      <c r="F9" s="286">
        <f>SUM(INT((C10-{1;7})/7)-INT((C9-{1;7}-1)/7))/2</f>
        <v>4</v>
      </c>
      <c r="G9" s="284">
        <f>INT((SUM(INT((C10-{1;7})/7)-INT((C9-{1;7}-1)/7))-(WEEKDAY(C9)=1))/2)</f>
        <v>4</v>
      </c>
      <c r="H9" s="284">
        <f t="shared" si="4"/>
        <v>298071.70500000002</v>
      </c>
      <c r="I9" s="284">
        <f t="shared" si="5"/>
        <v>298071.70500000002</v>
      </c>
    </row>
    <row r="10" spans="1:9" x14ac:dyDescent="0.25">
      <c r="A10" s="108">
        <v>1980</v>
      </c>
      <c r="B10" s="108">
        <v>9</v>
      </c>
      <c r="C10" s="285">
        <f t="shared" si="0"/>
        <v>29495</v>
      </c>
      <c r="D10" s="108">
        <v>277808</v>
      </c>
      <c r="E10" s="284">
        <f t="shared" si="3"/>
        <v>9</v>
      </c>
      <c r="F10" s="286">
        <f>SUM(INT((C11-{1;7})/7)-INT((C10-{1;7}-1)/7))/2</f>
        <v>4.5</v>
      </c>
      <c r="G10" s="284">
        <f>INT((SUM(INT((C11-{1;7})/7)-INT((C10-{1;7}-1)/7))-(WEEKDAY(C10)=1))/2)</f>
        <v>4</v>
      </c>
      <c r="H10" s="284">
        <f t="shared" si="4"/>
        <v>268424.26311111107</v>
      </c>
      <c r="I10" s="284">
        <f t="shared" si="5"/>
        <v>301977.29599999997</v>
      </c>
    </row>
    <row r="11" spans="1:9" x14ac:dyDescent="0.25">
      <c r="A11" s="108">
        <v>1980</v>
      </c>
      <c r="B11" s="108">
        <v>10</v>
      </c>
      <c r="C11" s="285">
        <f t="shared" si="0"/>
        <v>29526</v>
      </c>
      <c r="D11" s="108">
        <v>299060</v>
      </c>
      <c r="E11" s="284">
        <f t="shared" si="3"/>
        <v>10</v>
      </c>
      <c r="F11" s="286">
        <f>SUM(INT((C12-{1;7})/7)-INT((C11-{1;7}-1)/7))/2</f>
        <v>5</v>
      </c>
      <c r="G11" s="284">
        <f>INT((SUM(INT((C12-{1;7})/7)-INT((C11-{1;7}-1)/7))-(WEEKDAY(C11)=1))/2)</f>
        <v>5</v>
      </c>
      <c r="H11" s="284">
        <f t="shared" si="4"/>
        <v>260062.57599999997</v>
      </c>
      <c r="I11" s="284">
        <f t="shared" si="5"/>
        <v>260062.57599999997</v>
      </c>
    </row>
    <row r="12" spans="1:9" x14ac:dyDescent="0.25">
      <c r="A12" s="108">
        <v>1980</v>
      </c>
      <c r="B12" s="108">
        <v>11</v>
      </c>
      <c r="C12" s="285">
        <f t="shared" si="0"/>
        <v>29556</v>
      </c>
      <c r="D12" s="108">
        <v>286629</v>
      </c>
      <c r="E12" s="284">
        <f t="shared" si="3"/>
        <v>8</v>
      </c>
      <c r="F12" s="286">
        <f>SUM(INT((C13-{1;7})/7)-INT((C12-{1;7}-1)/7))/2</f>
        <v>4</v>
      </c>
      <c r="G12" s="284">
        <f>INT((SUM(INT((C13-{1;7})/7)-INT((C12-{1;7}-1)/7))-(WEEKDAY(C12)=1))/2)</f>
        <v>4</v>
      </c>
      <c r="H12" s="284">
        <f t="shared" si="4"/>
        <v>311565.723</v>
      </c>
      <c r="I12" s="284">
        <f t="shared" si="5"/>
        <v>311565.723</v>
      </c>
    </row>
    <row r="13" spans="1:9" x14ac:dyDescent="0.25">
      <c r="A13" s="108">
        <v>1980</v>
      </c>
      <c r="B13" s="108">
        <v>12</v>
      </c>
      <c r="C13" s="285">
        <f t="shared" si="0"/>
        <v>29587</v>
      </c>
      <c r="D13" s="108">
        <v>232313</v>
      </c>
      <c r="E13" s="284">
        <f t="shared" si="3"/>
        <v>10</v>
      </c>
      <c r="F13" s="286">
        <f>SUM(INT((C14-{1;7})/7)-INT((C13-{1;7}-1)/7))/2</f>
        <v>5</v>
      </c>
      <c r="G13" s="284">
        <f>INT((SUM(INT((C14-{1;7})/7)-INT((C13-{1;7}-1)/7))-(WEEKDAY(C13)=1))/2)</f>
        <v>5</v>
      </c>
      <c r="H13" s="284">
        <f t="shared" si="4"/>
        <v>202019.3848</v>
      </c>
      <c r="I13" s="284">
        <f t="shared" si="5"/>
        <v>202019.3848</v>
      </c>
    </row>
    <row r="14" spans="1:9" x14ac:dyDescent="0.25">
      <c r="A14" s="108">
        <v>1981</v>
      </c>
      <c r="B14" s="108">
        <v>1</v>
      </c>
      <c r="C14" s="285">
        <f t="shared" si="0"/>
        <v>29618</v>
      </c>
      <c r="D14" s="108">
        <v>294053</v>
      </c>
      <c r="E14" s="284">
        <f t="shared" si="3"/>
        <v>9</v>
      </c>
      <c r="F14" s="286">
        <f>SUM(INT((C15-{1;7})/7)-INT((C14-{1;7}-1)/7))/2</f>
        <v>4.5</v>
      </c>
      <c r="G14" s="284">
        <f>INT((SUM(INT((C15-{1;7})/7)-INT((C14-{1;7}-1)/7))-(WEEKDAY(C14)=1))/2)</f>
        <v>4</v>
      </c>
      <c r="H14" s="284">
        <f t="shared" si="4"/>
        <v>284120.5431111111</v>
      </c>
      <c r="I14" s="284">
        <f t="shared" si="5"/>
        <v>319635.61099999998</v>
      </c>
    </row>
    <row r="15" spans="1:9" x14ac:dyDescent="0.25">
      <c r="A15" s="108">
        <v>1981</v>
      </c>
      <c r="B15" s="108">
        <v>2</v>
      </c>
      <c r="C15" s="285">
        <f t="shared" si="0"/>
        <v>29646</v>
      </c>
      <c r="D15" s="108">
        <v>267510</v>
      </c>
      <c r="E15" s="284">
        <f t="shared" si="3"/>
        <v>9</v>
      </c>
      <c r="F15" s="286">
        <f>SUM(INT((C16-{1;7})/7)-INT((C15-{1;7}-1)/7))/2</f>
        <v>4.5</v>
      </c>
      <c r="G15" s="284">
        <f>INT((SUM(INT((C16-{1;7})/7)-INT((C15-{1;7}-1)/7))-(WEEKDAY(C15)=1))/2)</f>
        <v>4</v>
      </c>
      <c r="H15" s="284">
        <f t="shared" si="4"/>
        <v>258474.10666666666</v>
      </c>
      <c r="I15" s="284">
        <f t="shared" si="5"/>
        <v>290783.37</v>
      </c>
    </row>
    <row r="16" spans="1:9" x14ac:dyDescent="0.25">
      <c r="A16" s="108">
        <v>1981</v>
      </c>
      <c r="B16" s="108">
        <v>3</v>
      </c>
      <c r="C16" s="285">
        <f t="shared" si="0"/>
        <v>29677</v>
      </c>
      <c r="D16" s="108">
        <v>309739</v>
      </c>
      <c r="E16" s="284">
        <f t="shared" si="3"/>
        <v>8</v>
      </c>
      <c r="F16" s="286">
        <f>SUM(INT((C17-{1;7})/7)-INT((C16-{1;7}-1)/7))/2</f>
        <v>4</v>
      </c>
      <c r="G16" s="284">
        <f>INT((SUM(INT((C17-{1;7})/7)-INT((C16-{1;7}-1)/7))-(WEEKDAY(C16)=1))/2)</f>
        <v>4</v>
      </c>
      <c r="H16" s="284">
        <f t="shared" si="4"/>
        <v>336686.29300000001</v>
      </c>
      <c r="I16" s="284">
        <f t="shared" si="5"/>
        <v>336686.29300000001</v>
      </c>
    </row>
    <row r="17" spans="1:9" x14ac:dyDescent="0.25">
      <c r="A17" s="108">
        <v>1981</v>
      </c>
      <c r="B17" s="108">
        <v>4</v>
      </c>
      <c r="C17" s="285">
        <f t="shared" si="0"/>
        <v>29707</v>
      </c>
      <c r="D17" s="108">
        <v>280733</v>
      </c>
      <c r="E17" s="284">
        <f t="shared" si="3"/>
        <v>10</v>
      </c>
      <c r="F17" s="286">
        <f>SUM(INT((C18-{1;7})/7)-INT((C17-{1;7}-1)/7))/2</f>
        <v>5</v>
      </c>
      <c r="G17" s="284">
        <f>INT((SUM(INT((C18-{1;7})/7)-INT((C17-{1;7}-1)/7))-(WEEKDAY(C17)=1))/2)</f>
        <v>5</v>
      </c>
      <c r="H17" s="284">
        <f t="shared" si="4"/>
        <v>244125.41680000001</v>
      </c>
      <c r="I17" s="284">
        <f t="shared" si="5"/>
        <v>244125.41680000001</v>
      </c>
    </row>
    <row r="18" spans="1:9" x14ac:dyDescent="0.25">
      <c r="A18" s="108">
        <v>1981</v>
      </c>
      <c r="B18" s="108">
        <v>5</v>
      </c>
      <c r="C18" s="285">
        <f t="shared" si="0"/>
        <v>29738</v>
      </c>
      <c r="D18" s="108">
        <v>287298</v>
      </c>
      <c r="E18" s="284">
        <f t="shared" si="3"/>
        <v>8</v>
      </c>
      <c r="F18" s="286">
        <f>SUM(INT((C19-{1;7})/7)-INT((C18-{1;7}-1)/7))/2</f>
        <v>4</v>
      </c>
      <c r="G18" s="284">
        <f>INT((SUM(INT((C19-{1;7})/7)-INT((C18-{1;7}-1)/7))-(WEEKDAY(C18)=1))/2)</f>
        <v>4</v>
      </c>
      <c r="H18" s="284">
        <f t="shared" si="4"/>
        <v>312292.92599999998</v>
      </c>
      <c r="I18" s="284">
        <f t="shared" si="5"/>
        <v>312292.92599999998</v>
      </c>
    </row>
    <row r="19" spans="1:9" x14ac:dyDescent="0.25">
      <c r="A19" s="108">
        <v>1981</v>
      </c>
      <c r="B19" s="108">
        <v>6</v>
      </c>
      <c r="C19" s="285">
        <f t="shared" si="0"/>
        <v>29768</v>
      </c>
      <c r="D19" s="108">
        <v>235672</v>
      </c>
      <c r="E19" s="284">
        <f t="shared" si="3"/>
        <v>9</v>
      </c>
      <c r="F19" s="286">
        <f>SUM(INT((C20-{1;7})/7)-INT((C19-{1;7}-1)/7))/2</f>
        <v>4.5</v>
      </c>
      <c r="G19" s="284">
        <f>INT((SUM(INT((C20-{1;7})/7)-INT((C19-{1;7}-1)/7))-(WEEKDAY(C19)=1))/2)</f>
        <v>4</v>
      </c>
      <c r="H19" s="284">
        <f t="shared" si="4"/>
        <v>227711.52355555553</v>
      </c>
      <c r="I19" s="284">
        <f t="shared" si="5"/>
        <v>256175.46399999998</v>
      </c>
    </row>
    <row r="20" spans="1:9" x14ac:dyDescent="0.25">
      <c r="A20" s="108">
        <v>1981</v>
      </c>
      <c r="B20" s="108">
        <v>7</v>
      </c>
      <c r="C20" s="285">
        <f t="shared" si="0"/>
        <v>29799</v>
      </c>
      <c r="D20" s="108">
        <v>256449</v>
      </c>
      <c r="E20" s="284">
        <f t="shared" si="3"/>
        <v>10</v>
      </c>
      <c r="F20" s="286">
        <f>SUM(INT((C21-{1;7})/7)-INT((C20-{1;7}-1)/7))/2</f>
        <v>5</v>
      </c>
      <c r="G20" s="284">
        <f>INT((SUM(INT((C21-{1;7})/7)-INT((C20-{1;7}-1)/7))-(WEEKDAY(C20)=1))/2)</f>
        <v>5</v>
      </c>
      <c r="H20" s="284">
        <f t="shared" si="4"/>
        <v>223008.05039999998</v>
      </c>
      <c r="I20" s="284">
        <f t="shared" si="5"/>
        <v>223008.05039999998</v>
      </c>
    </row>
    <row r="21" spans="1:9" x14ac:dyDescent="0.25">
      <c r="A21" s="108">
        <v>1981</v>
      </c>
      <c r="B21" s="108">
        <v>8</v>
      </c>
      <c r="C21" s="285">
        <f t="shared" si="0"/>
        <v>29830</v>
      </c>
      <c r="D21" s="108">
        <v>288997</v>
      </c>
      <c r="E21" s="284">
        <f t="shared" si="3"/>
        <v>8</v>
      </c>
      <c r="F21" s="286">
        <f>SUM(INT((C22-{1;7})/7)-INT((C21-{1;7}-1)/7))/2</f>
        <v>4</v>
      </c>
      <c r="G21" s="284">
        <f>INT((SUM(INT((C22-{1;7})/7)-INT((C21-{1;7}-1)/7))-(WEEKDAY(C21)=1))/2)</f>
        <v>4</v>
      </c>
      <c r="H21" s="284">
        <f t="shared" si="4"/>
        <v>314139.739</v>
      </c>
      <c r="I21" s="284">
        <f t="shared" si="5"/>
        <v>314139.739</v>
      </c>
    </row>
    <row r="22" spans="1:9" x14ac:dyDescent="0.25">
      <c r="A22" s="108">
        <v>1981</v>
      </c>
      <c r="B22" s="108">
        <v>9</v>
      </c>
      <c r="C22" s="285">
        <f t="shared" si="0"/>
        <v>29860</v>
      </c>
      <c r="D22" s="108">
        <v>290789</v>
      </c>
      <c r="E22" s="284">
        <f t="shared" si="3"/>
        <v>10</v>
      </c>
      <c r="F22" s="286">
        <f>SUM(INT((C23-{1;7})/7)-INT((C22-{1;7}-1)/7))/2</f>
        <v>5</v>
      </c>
      <c r="G22" s="284">
        <f>INT((SUM(INT((C23-{1;7})/7)-INT((C22-{1;7}-1)/7))-(WEEKDAY(C22)=1))/2)</f>
        <v>5</v>
      </c>
      <c r="H22" s="284">
        <f t="shared" si="4"/>
        <v>252870.11439999999</v>
      </c>
      <c r="I22" s="284">
        <f t="shared" si="5"/>
        <v>252870.11439999999</v>
      </c>
    </row>
    <row r="23" spans="1:9" x14ac:dyDescent="0.25">
      <c r="A23" s="108">
        <v>1981</v>
      </c>
      <c r="B23" s="108">
        <v>10</v>
      </c>
      <c r="C23" s="285">
        <f t="shared" si="0"/>
        <v>29891</v>
      </c>
      <c r="D23" s="108">
        <v>321898</v>
      </c>
      <c r="E23" s="284">
        <f t="shared" si="3"/>
        <v>9</v>
      </c>
      <c r="F23" s="286">
        <f>SUM(INT((C24-{1;7})/7)-INT((C23-{1;7}-1)/7))/2</f>
        <v>4.5</v>
      </c>
      <c r="G23" s="284">
        <f>INT((SUM(INT((C24-{1;7})/7)-INT((C23-{1;7}-1)/7))-(WEEKDAY(C23)=1))/2)</f>
        <v>4</v>
      </c>
      <c r="H23" s="284">
        <f t="shared" si="4"/>
        <v>311025.0008888889</v>
      </c>
      <c r="I23" s="284">
        <f t="shared" si="5"/>
        <v>349903.12599999999</v>
      </c>
    </row>
    <row r="24" spans="1:9" x14ac:dyDescent="0.25">
      <c r="A24" s="108">
        <v>1981</v>
      </c>
      <c r="B24" s="108">
        <v>11</v>
      </c>
      <c r="C24" s="285">
        <f t="shared" si="0"/>
        <v>29921</v>
      </c>
      <c r="D24" s="108">
        <v>291834</v>
      </c>
      <c r="E24" s="284">
        <f t="shared" si="3"/>
        <v>8</v>
      </c>
      <c r="F24" s="286">
        <f>SUM(INT((C25-{1;7})/7)-INT((C24-{1;7}-1)/7))/2</f>
        <v>4</v>
      </c>
      <c r="G24" s="284">
        <f>INT((SUM(INT((C25-{1;7})/7)-INT((C24-{1;7}-1)/7))-(WEEKDAY(C24)=1))/2)</f>
        <v>4</v>
      </c>
      <c r="H24" s="284">
        <f t="shared" si="4"/>
        <v>317223.55800000002</v>
      </c>
      <c r="I24" s="284">
        <f t="shared" si="5"/>
        <v>317223.55800000002</v>
      </c>
    </row>
    <row r="25" spans="1:9" x14ac:dyDescent="0.25">
      <c r="A25" s="108">
        <v>1981</v>
      </c>
      <c r="B25" s="108">
        <v>12</v>
      </c>
      <c r="C25" s="285">
        <f t="shared" si="0"/>
        <v>29952</v>
      </c>
      <c r="D25" s="108">
        <v>241380</v>
      </c>
      <c r="E25" s="284">
        <f t="shared" si="3"/>
        <v>10</v>
      </c>
      <c r="F25" s="286">
        <f>SUM(INT((C26-{1;7})/7)-INT((C25-{1;7}-1)/7))/2</f>
        <v>5</v>
      </c>
      <c r="G25" s="284">
        <f>INT((SUM(INT((C26-{1;7})/7)-INT((C25-{1;7}-1)/7))-(WEEKDAY(C25)=1))/2)</f>
        <v>5</v>
      </c>
      <c r="H25" s="284">
        <f t="shared" si="4"/>
        <v>209904.04800000001</v>
      </c>
      <c r="I25" s="284">
        <f t="shared" si="5"/>
        <v>209904.04800000001</v>
      </c>
    </row>
    <row r="26" spans="1:9" x14ac:dyDescent="0.25">
      <c r="A26" s="108">
        <v>1982</v>
      </c>
      <c r="B26" s="108">
        <v>1</v>
      </c>
      <c r="C26" s="285">
        <f t="shared" si="0"/>
        <v>29983</v>
      </c>
      <c r="D26" s="108">
        <v>295469</v>
      </c>
      <c r="E26" s="284">
        <f t="shared" si="3"/>
        <v>8</v>
      </c>
      <c r="F26" s="286">
        <f>SUM(INT((C27-{1;7})/7)-INT((C26-{1;7}-1)/7))/2</f>
        <v>4</v>
      </c>
      <c r="G26" s="284">
        <f>INT((SUM(INT((C27-{1;7})/7)-INT((C26-{1;7}-1)/7))-(WEEKDAY(C26)=1))/2)</f>
        <v>4</v>
      </c>
      <c r="H26" s="284">
        <f t="shared" si="4"/>
        <v>321174.80300000001</v>
      </c>
      <c r="I26" s="284">
        <f t="shared" si="5"/>
        <v>321174.80300000001</v>
      </c>
    </row>
    <row r="27" spans="1:9" x14ac:dyDescent="0.25">
      <c r="A27" s="108">
        <v>1982</v>
      </c>
      <c r="B27" s="108">
        <v>2</v>
      </c>
      <c r="C27" s="285">
        <f t="shared" si="0"/>
        <v>30011</v>
      </c>
      <c r="D27" s="108">
        <v>258200</v>
      </c>
      <c r="E27" s="284">
        <f t="shared" si="3"/>
        <v>8</v>
      </c>
      <c r="F27" s="286">
        <f>SUM(INT((C28-{1;7})/7)-INT((C27-{1;7}-1)/7))/2</f>
        <v>4</v>
      </c>
      <c r="G27" s="284">
        <f>INT((SUM(INT((C28-{1;7})/7)-INT((C27-{1;7}-1)/7))-(WEEKDAY(C27)=1))/2)</f>
        <v>4</v>
      </c>
      <c r="H27" s="284">
        <f t="shared" si="4"/>
        <v>280663.39999999997</v>
      </c>
      <c r="I27" s="284">
        <f t="shared" si="5"/>
        <v>280663.39999999997</v>
      </c>
    </row>
    <row r="28" spans="1:9" x14ac:dyDescent="0.25">
      <c r="A28" s="108">
        <v>1982</v>
      </c>
      <c r="B28" s="108">
        <v>3</v>
      </c>
      <c r="C28" s="285">
        <f t="shared" si="0"/>
        <v>30042</v>
      </c>
      <c r="D28" s="108">
        <v>306102</v>
      </c>
      <c r="E28" s="284">
        <f t="shared" si="3"/>
        <v>9</v>
      </c>
      <c r="F28" s="286">
        <f>SUM(INT((C29-{1;7})/7)-INT((C28-{1;7}-1)/7))/2</f>
        <v>4.5</v>
      </c>
      <c r="G28" s="284">
        <f>INT((SUM(INT((C29-{1;7})/7)-INT((C28-{1;7}-1)/7))-(WEEKDAY(C28)=1))/2)</f>
        <v>4</v>
      </c>
      <c r="H28" s="284">
        <f t="shared" si="4"/>
        <v>295762.55466666666</v>
      </c>
      <c r="I28" s="284">
        <f t="shared" si="5"/>
        <v>332732.87400000001</v>
      </c>
    </row>
    <row r="29" spans="1:9" x14ac:dyDescent="0.25">
      <c r="A29" s="108">
        <v>1982</v>
      </c>
      <c r="B29" s="108">
        <v>4</v>
      </c>
      <c r="C29" s="285">
        <f t="shared" si="0"/>
        <v>30072</v>
      </c>
      <c r="D29" s="108">
        <v>281480</v>
      </c>
      <c r="E29" s="284">
        <f t="shared" si="3"/>
        <v>10</v>
      </c>
      <c r="F29" s="286">
        <f>SUM(INT((C30-{1;7})/7)-INT((C29-{1;7}-1)/7))/2</f>
        <v>5</v>
      </c>
      <c r="G29" s="284">
        <f>INT((SUM(INT((C30-{1;7})/7)-INT((C29-{1;7}-1)/7))-(WEEKDAY(C29)=1))/2)</f>
        <v>5</v>
      </c>
      <c r="H29" s="284">
        <f t="shared" si="4"/>
        <v>244775.008</v>
      </c>
      <c r="I29" s="284">
        <f t="shared" si="5"/>
        <v>244775.008</v>
      </c>
    </row>
    <row r="30" spans="1:9" x14ac:dyDescent="0.25">
      <c r="A30" s="108">
        <v>1982</v>
      </c>
      <c r="B30" s="108">
        <v>5</v>
      </c>
      <c r="C30" s="285">
        <f t="shared" si="0"/>
        <v>30103</v>
      </c>
      <c r="D30" s="108">
        <v>283101</v>
      </c>
      <c r="E30" s="284">
        <f t="shared" si="3"/>
        <v>8</v>
      </c>
      <c r="F30" s="286">
        <f>SUM(INT((C31-{1;7})/7)-INT((C30-{1;7}-1)/7))/2</f>
        <v>4</v>
      </c>
      <c r="G30" s="284">
        <f>INT((SUM(INT((C31-{1;7})/7)-INT((C30-{1;7}-1)/7))-(WEEKDAY(C30)=1))/2)</f>
        <v>4</v>
      </c>
      <c r="H30" s="284">
        <f t="shared" si="4"/>
        <v>307730.78700000001</v>
      </c>
      <c r="I30" s="284">
        <f t="shared" si="5"/>
        <v>307730.78700000001</v>
      </c>
    </row>
    <row r="31" spans="1:9" x14ac:dyDescent="0.25">
      <c r="A31" s="108">
        <v>1982</v>
      </c>
      <c r="B31" s="108">
        <v>6</v>
      </c>
      <c r="C31" s="285">
        <f t="shared" si="0"/>
        <v>30133</v>
      </c>
      <c r="D31" s="108">
        <v>237414</v>
      </c>
      <c r="E31" s="284">
        <f t="shared" si="3"/>
        <v>10</v>
      </c>
      <c r="F31" s="286">
        <f>SUM(INT((C32-{1;7})/7)-INT((C31-{1;7}-1)/7))/2</f>
        <v>5</v>
      </c>
      <c r="G31" s="284">
        <f>INT((SUM(INT((C32-{1;7})/7)-INT((C31-{1;7}-1)/7))-(WEEKDAY(C31)=1))/2)</f>
        <v>5</v>
      </c>
      <c r="H31" s="284">
        <f t="shared" si="4"/>
        <v>206455.2144</v>
      </c>
      <c r="I31" s="284">
        <f t="shared" si="5"/>
        <v>206455.2144</v>
      </c>
    </row>
    <row r="32" spans="1:9" x14ac:dyDescent="0.25">
      <c r="A32" s="108">
        <v>1982</v>
      </c>
      <c r="B32" s="108">
        <v>7</v>
      </c>
      <c r="C32" s="285">
        <f t="shared" si="0"/>
        <v>30164</v>
      </c>
      <c r="D32" s="108">
        <v>274834</v>
      </c>
      <c r="E32" s="284">
        <f t="shared" si="3"/>
        <v>9</v>
      </c>
      <c r="F32" s="286">
        <f>SUM(INT((C33-{1;7})/7)-INT((C32-{1;7}-1)/7))/2</f>
        <v>4.5</v>
      </c>
      <c r="G32" s="284">
        <f>INT((SUM(INT((C33-{1;7})/7)-INT((C32-{1;7}-1)/7))-(WEEKDAY(C32)=1))/2)</f>
        <v>4</v>
      </c>
      <c r="H32" s="284">
        <f t="shared" si="4"/>
        <v>265550.71822222223</v>
      </c>
      <c r="I32" s="284">
        <f t="shared" si="5"/>
        <v>298744.55800000002</v>
      </c>
    </row>
    <row r="33" spans="1:9" x14ac:dyDescent="0.25">
      <c r="A33" s="108">
        <v>1982</v>
      </c>
      <c r="B33" s="108">
        <v>8</v>
      </c>
      <c r="C33" s="285">
        <f t="shared" si="0"/>
        <v>30195</v>
      </c>
      <c r="D33" s="108">
        <v>299340</v>
      </c>
      <c r="E33" s="284">
        <f t="shared" si="3"/>
        <v>8</v>
      </c>
      <c r="F33" s="286">
        <f>SUM(INT((C34-{1;7})/7)-INT((C33-{1;7}-1)/7))/2</f>
        <v>4</v>
      </c>
      <c r="G33" s="284">
        <f>INT((SUM(INT((C34-{1;7})/7)-INT((C33-{1;7}-1)/7))-(WEEKDAY(C33)=1))/2)</f>
        <v>4</v>
      </c>
      <c r="H33" s="284">
        <f t="shared" si="4"/>
        <v>325382.58</v>
      </c>
      <c r="I33" s="284">
        <f t="shared" si="5"/>
        <v>325382.58</v>
      </c>
    </row>
    <row r="34" spans="1:9" x14ac:dyDescent="0.25">
      <c r="A34" s="108">
        <v>1982</v>
      </c>
      <c r="B34" s="108">
        <v>9</v>
      </c>
      <c r="C34" s="285">
        <f t="shared" si="0"/>
        <v>30225</v>
      </c>
      <c r="D34" s="108">
        <v>300383</v>
      </c>
      <c r="E34" s="284">
        <f t="shared" si="3"/>
        <v>10</v>
      </c>
      <c r="F34" s="286">
        <f>SUM(INT((C35-{1;7})/7)-INT((C34-{1;7}-1)/7))/2</f>
        <v>5</v>
      </c>
      <c r="G34" s="284">
        <f>INT((SUM(INT((C35-{1;7})/7)-INT((C34-{1;7}-1)/7))-(WEEKDAY(C34)=1))/2)</f>
        <v>5</v>
      </c>
      <c r="H34" s="284">
        <f t="shared" si="4"/>
        <v>261213.05679999999</v>
      </c>
      <c r="I34" s="284">
        <f t="shared" si="5"/>
        <v>261213.05679999999</v>
      </c>
    </row>
    <row r="35" spans="1:9" x14ac:dyDescent="0.25">
      <c r="A35" s="108">
        <v>1982</v>
      </c>
      <c r="B35" s="108">
        <v>10</v>
      </c>
      <c r="C35" s="285">
        <f t="shared" si="0"/>
        <v>30256</v>
      </c>
      <c r="D35" s="108">
        <v>340862</v>
      </c>
      <c r="E35" s="284">
        <f t="shared" si="3"/>
        <v>8</v>
      </c>
      <c r="F35" s="286">
        <f>SUM(INT((C36-{1;7})/7)-INT((C35-{1;7}-1)/7))/2</f>
        <v>4</v>
      </c>
      <c r="G35" s="284">
        <f>INT((SUM(INT((C36-{1;7})/7)-INT((C35-{1;7}-1)/7))-(WEEKDAY(C35)=1))/2)</f>
        <v>4</v>
      </c>
      <c r="H35" s="284">
        <f t="shared" si="4"/>
        <v>370516.99400000001</v>
      </c>
      <c r="I35" s="284">
        <f t="shared" si="5"/>
        <v>370516.99400000001</v>
      </c>
    </row>
    <row r="36" spans="1:9" x14ac:dyDescent="0.25">
      <c r="A36" s="108">
        <v>1982</v>
      </c>
      <c r="B36" s="108">
        <v>11</v>
      </c>
      <c r="C36" s="285">
        <f t="shared" si="0"/>
        <v>30286</v>
      </c>
      <c r="D36" s="108">
        <v>318794</v>
      </c>
      <c r="E36" s="284">
        <f t="shared" si="3"/>
        <v>9</v>
      </c>
      <c r="F36" s="286">
        <f>SUM(INT((C37-{1;7})/7)-INT((C36-{1;7}-1)/7))/2</f>
        <v>4.5</v>
      </c>
      <c r="G36" s="284">
        <f>INT((SUM(INT((C37-{1;7})/7)-INT((C36-{1;7}-1)/7))-(WEEKDAY(C36)=1))/2)</f>
        <v>4</v>
      </c>
      <c r="H36" s="284">
        <f t="shared" si="4"/>
        <v>308025.8471111111</v>
      </c>
      <c r="I36" s="284">
        <f t="shared" si="5"/>
        <v>346529.07799999998</v>
      </c>
    </row>
    <row r="37" spans="1:9" x14ac:dyDescent="0.25">
      <c r="A37" s="108">
        <v>1982</v>
      </c>
      <c r="B37" s="108">
        <v>12</v>
      </c>
      <c r="C37" s="285">
        <f t="shared" si="0"/>
        <v>30317</v>
      </c>
      <c r="D37" s="108">
        <v>265740</v>
      </c>
      <c r="E37" s="284">
        <f t="shared" si="3"/>
        <v>114</v>
      </c>
      <c r="F37" s="286">
        <f>SUM(INT((C38-{1;7})/7)-INT((C37-{1;7}-1)/7))/2</f>
        <v>57</v>
      </c>
      <c r="G37" s="284">
        <f>INT((SUM(INT((C38-{1;7})/7)-INT((C37-{1;7}-1)/7))-(WEEKDAY(C37)=1))/2)</f>
        <v>57</v>
      </c>
      <c r="H37" s="284">
        <f t="shared" si="4"/>
        <v>20270.833684210527</v>
      </c>
      <c r="I37" s="284">
        <f t="shared" si="5"/>
        <v>20270.833684210527</v>
      </c>
    </row>
    <row r="38" spans="1:9" x14ac:dyDescent="0.25">
      <c r="A38" s="108">
        <v>1984</v>
      </c>
      <c r="B38" s="108">
        <v>1</v>
      </c>
      <c r="C38" s="285">
        <f t="shared" si="0"/>
        <v>30713</v>
      </c>
      <c r="D38" s="108">
        <v>326988</v>
      </c>
      <c r="E38" s="284">
        <f t="shared" si="3"/>
        <v>8</v>
      </c>
      <c r="F38" s="286">
        <f>SUM(INT((C39-{1;7})/7)-INT((C38-{1;7}-1)/7))/2</f>
        <v>4</v>
      </c>
      <c r="G38" s="284">
        <f>INT((SUM(INT((C39-{1;7})/7)-INT((C38-{1;7}-1)/7))-(WEEKDAY(C38)=1))/2)</f>
        <v>4</v>
      </c>
      <c r="H38" s="284">
        <f t="shared" si="4"/>
        <v>355435.95600000001</v>
      </c>
      <c r="I38" s="284">
        <f t="shared" si="5"/>
        <v>355435.95600000001</v>
      </c>
    </row>
    <row r="39" spans="1:9" x14ac:dyDescent="0.25">
      <c r="A39" s="108">
        <v>1984</v>
      </c>
      <c r="B39" s="108">
        <v>2</v>
      </c>
      <c r="C39" s="285">
        <f t="shared" si="0"/>
        <v>30742</v>
      </c>
      <c r="D39" s="108">
        <v>300713</v>
      </c>
      <c r="E39" s="284">
        <f t="shared" si="3"/>
        <v>10</v>
      </c>
      <c r="F39" s="286">
        <f>SUM(INT((C40-{1;7})/7)-INT((C39-{1;7}-1)/7))/2</f>
        <v>5</v>
      </c>
      <c r="G39" s="284">
        <f>INT((SUM(INT((C40-{1;7})/7)-INT((C39-{1;7}-1)/7))-(WEEKDAY(C39)=1))/2)</f>
        <v>5</v>
      </c>
      <c r="H39" s="284">
        <f t="shared" si="4"/>
        <v>261500.02480000001</v>
      </c>
      <c r="I39" s="284">
        <f t="shared" si="5"/>
        <v>261500.02480000001</v>
      </c>
    </row>
    <row r="40" spans="1:9" x14ac:dyDescent="0.25">
      <c r="A40" s="108">
        <v>1984</v>
      </c>
      <c r="B40" s="108">
        <v>3</v>
      </c>
      <c r="C40" s="285">
        <f t="shared" si="0"/>
        <v>30773</v>
      </c>
      <c r="D40" s="108">
        <v>346414</v>
      </c>
      <c r="E40" s="284">
        <f t="shared" si="3"/>
        <v>9</v>
      </c>
      <c r="F40" s="286">
        <f>SUM(INT((C41-{1;7})/7)-INT((C40-{1;7}-1)/7))/2</f>
        <v>4.5</v>
      </c>
      <c r="G40" s="284">
        <f>INT((SUM(INT((C41-{1;7})/7)-INT((C40-{1;7}-1)/7))-(WEEKDAY(C40)=1))/2)</f>
        <v>4</v>
      </c>
      <c r="H40" s="284">
        <f t="shared" si="4"/>
        <v>334712.90488888888</v>
      </c>
      <c r="I40" s="284">
        <f t="shared" si="5"/>
        <v>376552.01799999998</v>
      </c>
    </row>
    <row r="41" spans="1:9" x14ac:dyDescent="0.25">
      <c r="A41" s="108">
        <v>1984</v>
      </c>
      <c r="B41" s="108">
        <v>4</v>
      </c>
      <c r="C41" s="285">
        <f t="shared" si="0"/>
        <v>30803</v>
      </c>
      <c r="D41" s="108">
        <v>317325</v>
      </c>
      <c r="E41" s="284">
        <f t="shared" si="3"/>
        <v>8</v>
      </c>
      <c r="F41" s="286">
        <f>SUM(INT((C42-{1;7})/7)-INT((C41-{1;7}-1)/7))/2</f>
        <v>4</v>
      </c>
      <c r="G41" s="284">
        <f>INT((SUM(INT((C42-{1;7})/7)-INT((C41-{1;7}-1)/7))-(WEEKDAY(C41)=1))/2)</f>
        <v>4</v>
      </c>
      <c r="H41" s="284">
        <f t="shared" si="4"/>
        <v>344932.27499999997</v>
      </c>
      <c r="I41" s="284">
        <f t="shared" si="5"/>
        <v>344932.27499999997</v>
      </c>
    </row>
    <row r="42" spans="1:9" x14ac:dyDescent="0.25">
      <c r="A42" s="108">
        <v>1984</v>
      </c>
      <c r="B42" s="108">
        <v>5</v>
      </c>
      <c r="C42" s="285">
        <f t="shared" si="0"/>
        <v>30834</v>
      </c>
      <c r="D42" s="108">
        <v>326208</v>
      </c>
      <c r="E42" s="284">
        <f t="shared" si="3"/>
        <v>10</v>
      </c>
      <c r="F42" s="286">
        <f>SUM(INT((C43-{1;7})/7)-INT((C42-{1;7}-1)/7))/2</f>
        <v>5</v>
      </c>
      <c r="G42" s="284">
        <f>INT((SUM(INT((C43-{1;7})/7)-INT((C42-{1;7}-1)/7))-(WEEKDAY(C42)=1))/2)</f>
        <v>5</v>
      </c>
      <c r="H42" s="284">
        <f t="shared" si="4"/>
        <v>283670.47679999995</v>
      </c>
      <c r="I42" s="284">
        <f t="shared" si="5"/>
        <v>283670.47679999995</v>
      </c>
    </row>
    <row r="43" spans="1:9" x14ac:dyDescent="0.25">
      <c r="A43" s="108">
        <v>1984</v>
      </c>
      <c r="B43" s="108">
        <v>6</v>
      </c>
      <c r="C43" s="285">
        <f t="shared" si="0"/>
        <v>30864</v>
      </c>
      <c r="D43" s="108">
        <v>270657</v>
      </c>
      <c r="E43" s="284">
        <f t="shared" si="3"/>
        <v>9</v>
      </c>
      <c r="F43" s="286">
        <f>SUM(INT((C44-{1;7})/7)-INT((C43-{1;7}-1)/7))/2</f>
        <v>4.5</v>
      </c>
      <c r="G43" s="284">
        <f>INT((SUM(INT((C44-{1;7})/7)-INT((C43-{1;7}-1)/7))-(WEEKDAY(C43)=1))/2)</f>
        <v>4</v>
      </c>
      <c r="H43" s="284">
        <f t="shared" si="4"/>
        <v>261514.80799999999</v>
      </c>
      <c r="I43" s="284">
        <f t="shared" si="5"/>
        <v>294204.15899999999</v>
      </c>
    </row>
    <row r="44" spans="1:9" x14ac:dyDescent="0.25">
      <c r="A44" s="108">
        <v>1984</v>
      </c>
      <c r="B44" s="108">
        <v>7</v>
      </c>
      <c r="C44" s="285">
        <f t="shared" si="0"/>
        <v>30895</v>
      </c>
      <c r="D44" s="108">
        <v>278158</v>
      </c>
      <c r="E44" s="284">
        <f t="shared" si="3"/>
        <v>9</v>
      </c>
      <c r="F44" s="286">
        <f>SUM(INT((C45-{1;7})/7)-INT((C44-{1;7}-1)/7))/2</f>
        <v>4.5</v>
      </c>
      <c r="G44" s="284">
        <f>INT((SUM(INT((C45-{1;7})/7)-INT((C44-{1;7}-1)/7))-(WEEKDAY(C44)=1))/2)</f>
        <v>4</v>
      </c>
      <c r="H44" s="284">
        <f t="shared" si="4"/>
        <v>268762.4408888889</v>
      </c>
      <c r="I44" s="284">
        <f t="shared" si="5"/>
        <v>302357.74599999998</v>
      </c>
    </row>
    <row r="45" spans="1:9" x14ac:dyDescent="0.25">
      <c r="A45" s="108">
        <v>1984</v>
      </c>
      <c r="B45" s="108">
        <v>8</v>
      </c>
      <c r="C45" s="285">
        <f t="shared" si="0"/>
        <v>30926</v>
      </c>
      <c r="D45" s="108">
        <v>324584</v>
      </c>
      <c r="E45" s="284">
        <f t="shared" si="3"/>
        <v>10</v>
      </c>
      <c r="F45" s="286">
        <f>SUM(INT((C46-{1;7})/7)-INT((C45-{1;7}-1)/7))/2</f>
        <v>5</v>
      </c>
      <c r="G45" s="284">
        <f>INT((SUM(INT((C46-{1;7})/7)-INT((C45-{1;7}-1)/7))-(WEEKDAY(C45)=1))/2)</f>
        <v>5</v>
      </c>
      <c r="H45" s="284">
        <f t="shared" si="4"/>
        <v>282258.24639999995</v>
      </c>
      <c r="I45" s="284">
        <f t="shared" si="5"/>
        <v>282258.24639999995</v>
      </c>
    </row>
    <row r="46" spans="1:9" x14ac:dyDescent="0.25">
      <c r="A46" s="108">
        <v>1984</v>
      </c>
      <c r="B46" s="108">
        <v>9</v>
      </c>
      <c r="C46" s="285">
        <f t="shared" si="0"/>
        <v>30956</v>
      </c>
      <c r="D46" s="108">
        <v>321801</v>
      </c>
      <c r="E46" s="284">
        <f t="shared" si="3"/>
        <v>8</v>
      </c>
      <c r="F46" s="286">
        <f>SUM(INT((C47-{1;7})/7)-INT((C46-{1;7}-1)/7))/2</f>
        <v>4</v>
      </c>
      <c r="G46" s="284">
        <f>INT((SUM(INT((C47-{1;7})/7)-INT((C46-{1;7}-1)/7))-(WEEKDAY(C46)=1))/2)</f>
        <v>4</v>
      </c>
      <c r="H46" s="284">
        <f t="shared" si="4"/>
        <v>349797.68699999998</v>
      </c>
      <c r="I46" s="284">
        <f t="shared" si="5"/>
        <v>349797.68699999998</v>
      </c>
    </row>
    <row r="47" spans="1:9" x14ac:dyDescent="0.25">
      <c r="A47" s="108">
        <v>1984</v>
      </c>
      <c r="B47" s="108">
        <v>10</v>
      </c>
      <c r="C47" s="285">
        <f t="shared" si="0"/>
        <v>30987</v>
      </c>
      <c r="D47" s="108">
        <v>343542</v>
      </c>
      <c r="E47" s="284">
        <f t="shared" si="3"/>
        <v>9</v>
      </c>
      <c r="F47" s="286">
        <f>SUM(INT((C48-{1;7})/7)-INT((C47-{1;7}-1)/7))/2</f>
        <v>4.5</v>
      </c>
      <c r="G47" s="284">
        <f>INT((SUM(INT((C48-{1;7})/7)-INT((C47-{1;7}-1)/7))-(WEEKDAY(C47)=1))/2)</f>
        <v>4</v>
      </c>
      <c r="H47" s="284">
        <f t="shared" si="4"/>
        <v>331937.91466666665</v>
      </c>
      <c r="I47" s="284">
        <f t="shared" si="5"/>
        <v>373430.15399999998</v>
      </c>
    </row>
    <row r="48" spans="1:9" x14ac:dyDescent="0.25">
      <c r="A48" s="108">
        <v>1984</v>
      </c>
      <c r="B48" s="108">
        <v>11</v>
      </c>
      <c r="C48" s="285">
        <f t="shared" si="0"/>
        <v>31017</v>
      </c>
      <c r="D48" s="108">
        <v>354040</v>
      </c>
      <c r="E48" s="284">
        <f t="shared" si="3"/>
        <v>10</v>
      </c>
      <c r="F48" s="286">
        <f>SUM(INT((C49-{1;7})/7)-INT((C48-{1;7}-1)/7))/2</f>
        <v>5</v>
      </c>
      <c r="G48" s="284">
        <f>INT((SUM(INT((C49-{1;7})/7)-INT((C48-{1;7}-1)/7))-(WEEKDAY(C48)=1))/2)</f>
        <v>5</v>
      </c>
      <c r="H48" s="284">
        <f t="shared" si="4"/>
        <v>307873.18400000001</v>
      </c>
      <c r="I48" s="284">
        <f t="shared" si="5"/>
        <v>307873.18400000001</v>
      </c>
    </row>
    <row r="49" spans="1:9" x14ac:dyDescent="0.25">
      <c r="A49" s="108">
        <v>1984</v>
      </c>
      <c r="B49" s="108">
        <v>12</v>
      </c>
      <c r="C49" s="285">
        <f t="shared" si="0"/>
        <v>31048</v>
      </c>
      <c r="D49" s="108">
        <v>278179</v>
      </c>
      <c r="E49" s="284">
        <f t="shared" si="3"/>
        <v>8</v>
      </c>
      <c r="F49" s="286">
        <f>SUM(INT((C50-{1;7})/7)-INT((C49-{1;7}-1)/7))/2</f>
        <v>4</v>
      </c>
      <c r="G49" s="284">
        <f>INT((SUM(INT((C50-{1;7})/7)-INT((C49-{1;7}-1)/7))-(WEEKDAY(C49)=1))/2)</f>
        <v>4</v>
      </c>
      <c r="H49" s="284">
        <f t="shared" si="4"/>
        <v>302380.57299999997</v>
      </c>
      <c r="I49" s="284">
        <f t="shared" si="5"/>
        <v>302380.57299999997</v>
      </c>
    </row>
    <row r="50" spans="1:9" x14ac:dyDescent="0.25">
      <c r="A50" s="108">
        <v>1985</v>
      </c>
      <c r="B50" s="108">
        <v>1</v>
      </c>
      <c r="C50" s="285">
        <f t="shared" si="0"/>
        <v>31079</v>
      </c>
      <c r="D50" s="108">
        <v>330246</v>
      </c>
      <c r="E50" s="284">
        <f t="shared" si="3"/>
        <v>8</v>
      </c>
      <c r="F50" s="286">
        <f>SUM(INT((C51-{1;7})/7)-INT((C50-{1;7}-1)/7))/2</f>
        <v>4</v>
      </c>
      <c r="G50" s="284">
        <f>INT((SUM(INT((C51-{1;7})/7)-INT((C50-{1;7}-1)/7))-(WEEKDAY(C50)=1))/2)</f>
        <v>4</v>
      </c>
      <c r="H50" s="284">
        <f t="shared" si="4"/>
        <v>358977.402</v>
      </c>
      <c r="I50" s="284">
        <f t="shared" si="5"/>
        <v>358977.402</v>
      </c>
    </row>
    <row r="51" spans="1:9" x14ac:dyDescent="0.25">
      <c r="A51" s="108">
        <v>1985</v>
      </c>
      <c r="B51" s="108">
        <v>2</v>
      </c>
      <c r="C51" s="285">
        <f t="shared" si="0"/>
        <v>31107</v>
      </c>
      <c r="D51" s="108">
        <v>307344</v>
      </c>
      <c r="E51" s="284">
        <f t="shared" si="3"/>
        <v>10</v>
      </c>
      <c r="F51" s="286">
        <f>SUM(INT((C52-{1;7})/7)-INT((C51-{1;7}-1)/7))/2</f>
        <v>5</v>
      </c>
      <c r="G51" s="284">
        <f>INT((SUM(INT((C52-{1;7})/7)-INT((C51-{1;7}-1)/7))-(WEEKDAY(C51)=1))/2)</f>
        <v>5</v>
      </c>
      <c r="H51" s="284">
        <f t="shared" si="4"/>
        <v>267266.34240000002</v>
      </c>
      <c r="I51" s="284">
        <f t="shared" si="5"/>
        <v>267266.34240000002</v>
      </c>
    </row>
    <row r="52" spans="1:9" x14ac:dyDescent="0.25">
      <c r="A52" s="108">
        <v>1985</v>
      </c>
      <c r="B52" s="108">
        <v>3</v>
      </c>
      <c r="C52" s="285">
        <f t="shared" si="0"/>
        <v>31138</v>
      </c>
      <c r="D52" s="108">
        <v>375874</v>
      </c>
      <c r="E52" s="284">
        <f t="shared" si="3"/>
        <v>8</v>
      </c>
      <c r="F52" s="286">
        <f>SUM(INT((C53-{1;7})/7)-INT((C52-{1;7}-1)/7))/2</f>
        <v>4</v>
      </c>
      <c r="G52" s="284">
        <f>INT((SUM(INT((C53-{1;7})/7)-INT((C52-{1;7}-1)/7))-(WEEKDAY(C52)=1))/2)</f>
        <v>4</v>
      </c>
      <c r="H52" s="284">
        <f t="shared" si="4"/>
        <v>408575.038</v>
      </c>
      <c r="I52" s="284">
        <f t="shared" si="5"/>
        <v>408575.038</v>
      </c>
    </row>
    <row r="53" spans="1:9" x14ac:dyDescent="0.25">
      <c r="A53" s="108">
        <v>1985</v>
      </c>
      <c r="B53" s="108">
        <v>4</v>
      </c>
      <c r="C53" s="285">
        <f t="shared" si="0"/>
        <v>31168</v>
      </c>
      <c r="D53" s="108">
        <v>335309</v>
      </c>
      <c r="E53" s="284">
        <f t="shared" si="3"/>
        <v>9</v>
      </c>
      <c r="F53" s="286">
        <f>SUM(INT((C54-{1;7})/7)-INT((C53-{1;7}-1)/7))/2</f>
        <v>4.5</v>
      </c>
      <c r="G53" s="284">
        <f>INT((SUM(INT((C54-{1;7})/7)-INT((C53-{1;7}-1)/7))-(WEEKDAY(C53)=1))/2)</f>
        <v>4</v>
      </c>
      <c r="H53" s="284">
        <f t="shared" si="4"/>
        <v>323983.00711111107</v>
      </c>
      <c r="I53" s="284">
        <f t="shared" si="5"/>
        <v>364480.88299999997</v>
      </c>
    </row>
    <row r="54" spans="1:9" x14ac:dyDescent="0.25">
      <c r="A54" s="108">
        <v>1985</v>
      </c>
      <c r="B54" s="108">
        <v>5</v>
      </c>
      <c r="C54" s="285">
        <f t="shared" si="0"/>
        <v>31199</v>
      </c>
      <c r="D54" s="108">
        <v>339271</v>
      </c>
      <c r="E54" s="284">
        <f t="shared" si="3"/>
        <v>10</v>
      </c>
      <c r="F54" s="286">
        <f>SUM(INT((C55-{1;7})/7)-INT((C54-{1;7}-1)/7))/2</f>
        <v>5</v>
      </c>
      <c r="G54" s="284">
        <f>INT((SUM(INT((C55-{1;7})/7)-INT((C54-{1;7}-1)/7))-(WEEKDAY(C54)=1))/2)</f>
        <v>5</v>
      </c>
      <c r="H54" s="284">
        <f t="shared" si="4"/>
        <v>295030.06160000002</v>
      </c>
      <c r="I54" s="284">
        <f t="shared" si="5"/>
        <v>295030.06160000002</v>
      </c>
    </row>
    <row r="55" spans="1:9" x14ac:dyDescent="0.25">
      <c r="A55" s="108">
        <v>1985</v>
      </c>
      <c r="B55" s="108">
        <v>6</v>
      </c>
      <c r="C55" s="285">
        <f t="shared" si="0"/>
        <v>31229</v>
      </c>
      <c r="D55" s="108">
        <v>280264</v>
      </c>
      <c r="E55" s="284">
        <f t="shared" si="3"/>
        <v>8</v>
      </c>
      <c r="F55" s="286">
        <f>SUM(INT((C56-{1;7})/7)-INT((C55-{1;7}-1)/7))/2</f>
        <v>4</v>
      </c>
      <c r="G55" s="284">
        <f>INT((SUM(INT((C56-{1;7})/7)-INT((C55-{1;7}-1)/7))-(WEEKDAY(C55)=1))/2)</f>
        <v>4</v>
      </c>
      <c r="H55" s="284">
        <f t="shared" si="4"/>
        <v>304646.96799999999</v>
      </c>
      <c r="I55" s="284">
        <f t="shared" si="5"/>
        <v>304646.96799999999</v>
      </c>
    </row>
    <row r="56" spans="1:9" x14ac:dyDescent="0.25">
      <c r="A56" s="108">
        <v>1985</v>
      </c>
      <c r="B56" s="108">
        <v>7</v>
      </c>
      <c r="C56" s="285">
        <f t="shared" si="0"/>
        <v>31260</v>
      </c>
      <c r="D56" s="108">
        <v>293689</v>
      </c>
      <c r="E56" s="284">
        <f t="shared" si="3"/>
        <v>10</v>
      </c>
      <c r="F56" s="286">
        <f>SUM(INT((C57-{1;7})/7)-INT((C56-{1;7}-1)/7))/2</f>
        <v>5</v>
      </c>
      <c r="G56" s="284">
        <f>INT((SUM(INT((C57-{1;7})/7)-INT((C56-{1;7}-1)/7))-(WEEKDAY(C56)=1))/2)</f>
        <v>5</v>
      </c>
      <c r="H56" s="284">
        <f t="shared" si="4"/>
        <v>255391.95439999999</v>
      </c>
      <c r="I56" s="284">
        <f t="shared" si="5"/>
        <v>255391.95439999999</v>
      </c>
    </row>
    <row r="57" spans="1:9" x14ac:dyDescent="0.25">
      <c r="A57" s="108">
        <v>1985</v>
      </c>
      <c r="B57" s="108">
        <v>8</v>
      </c>
      <c r="C57" s="285">
        <f t="shared" si="0"/>
        <v>31291</v>
      </c>
      <c r="D57" s="108">
        <v>341161</v>
      </c>
      <c r="E57" s="284">
        <f t="shared" si="3"/>
        <v>9</v>
      </c>
      <c r="F57" s="286">
        <f>SUM(INT((C58-{1;7})/7)-INT((C57-{1;7}-1)/7))/2</f>
        <v>4.5</v>
      </c>
      <c r="G57" s="284">
        <f>INT((SUM(INT((C58-{1;7})/7)-INT((C57-{1;7}-1)/7))-(WEEKDAY(C57)=1))/2)</f>
        <v>4</v>
      </c>
      <c r="H57" s="284">
        <f t="shared" si="4"/>
        <v>329637.33955555555</v>
      </c>
      <c r="I57" s="284">
        <f t="shared" si="5"/>
        <v>370842.00699999998</v>
      </c>
    </row>
    <row r="58" spans="1:9" x14ac:dyDescent="0.25">
      <c r="A58" s="108">
        <v>1985</v>
      </c>
      <c r="B58" s="108">
        <v>9</v>
      </c>
      <c r="C58" s="285">
        <f t="shared" si="0"/>
        <v>31321</v>
      </c>
      <c r="D58" s="108">
        <v>345097</v>
      </c>
      <c r="E58" s="284">
        <f t="shared" si="3"/>
        <v>8</v>
      </c>
      <c r="F58" s="286">
        <f>SUM(INT((C59-{1;7})/7)-INT((C58-{1;7}-1)/7))/2</f>
        <v>4</v>
      </c>
      <c r="G58" s="284">
        <f>INT((SUM(INT((C59-{1;7})/7)-INT((C58-{1;7}-1)/7))-(WEEKDAY(C58)=1))/2)</f>
        <v>4</v>
      </c>
      <c r="H58" s="284">
        <f t="shared" si="4"/>
        <v>375120.43900000001</v>
      </c>
      <c r="I58" s="284">
        <f t="shared" si="5"/>
        <v>375120.43900000001</v>
      </c>
    </row>
    <row r="59" spans="1:9" x14ac:dyDescent="0.25">
      <c r="A59" s="108">
        <v>1985</v>
      </c>
      <c r="B59" s="108">
        <v>10</v>
      </c>
      <c r="C59" s="285">
        <f t="shared" si="0"/>
        <v>31352</v>
      </c>
      <c r="D59" s="108">
        <v>368712</v>
      </c>
      <c r="E59" s="284">
        <f t="shared" si="3"/>
        <v>10</v>
      </c>
      <c r="F59" s="286">
        <f>SUM(INT((C60-{1;7})/7)-INT((C59-{1;7}-1)/7))/2</f>
        <v>5</v>
      </c>
      <c r="G59" s="284">
        <f>INT((SUM(INT((C60-{1;7})/7)-INT((C59-{1;7}-1)/7))-(WEEKDAY(C59)=1))/2)</f>
        <v>5</v>
      </c>
      <c r="H59" s="284">
        <f t="shared" si="4"/>
        <v>320631.95519999997</v>
      </c>
      <c r="I59" s="284">
        <f t="shared" si="5"/>
        <v>320631.95519999997</v>
      </c>
    </row>
    <row r="60" spans="1:9" x14ac:dyDescent="0.25">
      <c r="A60" s="108">
        <v>1985</v>
      </c>
      <c r="B60" s="108">
        <v>11</v>
      </c>
      <c r="C60" s="285">
        <f t="shared" si="0"/>
        <v>31382</v>
      </c>
      <c r="D60" s="108">
        <v>369403</v>
      </c>
      <c r="E60" s="284">
        <f t="shared" si="3"/>
        <v>9</v>
      </c>
      <c r="F60" s="286">
        <f>SUM(INT((C61-{1;7})/7)-INT((C60-{1;7}-1)/7))/2</f>
        <v>4.5</v>
      </c>
      <c r="G60" s="284">
        <f>INT((SUM(INT((C61-{1;7})/7)-INT((C60-{1;7}-1)/7))-(WEEKDAY(C60)=1))/2)</f>
        <v>4</v>
      </c>
      <c r="H60" s="284">
        <f t="shared" si="4"/>
        <v>356925.38755555556</v>
      </c>
      <c r="I60" s="284">
        <f t="shared" si="5"/>
        <v>401541.06099999999</v>
      </c>
    </row>
    <row r="61" spans="1:9" x14ac:dyDescent="0.25">
      <c r="A61" s="108">
        <v>1985</v>
      </c>
      <c r="B61" s="108">
        <v>12</v>
      </c>
      <c r="C61" s="285">
        <f t="shared" si="0"/>
        <v>31413</v>
      </c>
      <c r="D61" s="108">
        <v>288384</v>
      </c>
      <c r="E61" s="284">
        <f t="shared" si="3"/>
        <v>9</v>
      </c>
      <c r="F61" s="286">
        <f>SUM(INT((C62-{1;7})/7)-INT((C61-{1;7}-1)/7))/2</f>
        <v>4.5</v>
      </c>
      <c r="G61" s="284">
        <f>INT((SUM(INT((C62-{1;7})/7)-INT((C61-{1;7}-1)/7))-(WEEKDAY(C61)=1))/2)</f>
        <v>4</v>
      </c>
      <c r="H61" s="284">
        <f t="shared" si="4"/>
        <v>278643.02933333331</v>
      </c>
      <c r="I61" s="284">
        <f t="shared" si="5"/>
        <v>313473.408</v>
      </c>
    </row>
    <row r="62" spans="1:9" x14ac:dyDescent="0.25">
      <c r="A62" s="108">
        <v>1986</v>
      </c>
      <c r="B62" s="108">
        <v>1</v>
      </c>
      <c r="C62" s="285">
        <f t="shared" si="0"/>
        <v>31444</v>
      </c>
      <c r="D62" s="108">
        <v>340981</v>
      </c>
      <c r="E62" s="284">
        <f t="shared" si="3"/>
        <v>9</v>
      </c>
      <c r="F62" s="286">
        <f>SUM(INT((C63-{1;7})/7)-INT((C62-{1;7}-1)/7))/2</f>
        <v>4.5</v>
      </c>
      <c r="G62" s="284">
        <f>INT((SUM(INT((C63-{1;7})/7)-INT((C62-{1;7}-1)/7))-(WEEKDAY(C62)=1))/2)</f>
        <v>4</v>
      </c>
      <c r="H62" s="284">
        <f t="shared" si="4"/>
        <v>329463.41955555556</v>
      </c>
      <c r="I62" s="284">
        <f t="shared" si="5"/>
        <v>370646.34700000001</v>
      </c>
    </row>
    <row r="63" spans="1:9" x14ac:dyDescent="0.25">
      <c r="A63" s="108">
        <v>1986</v>
      </c>
      <c r="B63" s="108">
        <v>2</v>
      </c>
      <c r="C63" s="285">
        <f t="shared" si="0"/>
        <v>31472</v>
      </c>
      <c r="D63" s="108">
        <v>319072</v>
      </c>
      <c r="E63" s="284">
        <f t="shared" si="3"/>
        <v>10</v>
      </c>
      <c r="F63" s="286">
        <f>SUM(INT((C64-{1;7})/7)-INT((C63-{1;7}-1)/7))/2</f>
        <v>5</v>
      </c>
      <c r="G63" s="284">
        <f>INT((SUM(INT((C64-{1;7})/7)-INT((C63-{1;7}-1)/7))-(WEEKDAY(C63)=1))/2)</f>
        <v>5</v>
      </c>
      <c r="H63" s="284">
        <f t="shared" si="4"/>
        <v>277465.01119999995</v>
      </c>
      <c r="I63" s="284">
        <f t="shared" si="5"/>
        <v>277465.01119999995</v>
      </c>
    </row>
    <row r="64" spans="1:9" x14ac:dyDescent="0.25">
      <c r="A64" s="108">
        <v>1986</v>
      </c>
      <c r="B64" s="108">
        <v>3</v>
      </c>
      <c r="C64" s="285">
        <f t="shared" si="0"/>
        <v>31503</v>
      </c>
      <c r="D64" s="108">
        <v>374214</v>
      </c>
      <c r="E64" s="284">
        <f t="shared" si="3"/>
        <v>8</v>
      </c>
      <c r="F64" s="286">
        <f>SUM(INT((C65-{1;7})/7)-INT((C64-{1;7}-1)/7))/2</f>
        <v>4</v>
      </c>
      <c r="G64" s="284">
        <f>INT((SUM(INT((C65-{1;7})/7)-INT((C64-{1;7}-1)/7))-(WEEKDAY(C64)=1))/2)</f>
        <v>4</v>
      </c>
      <c r="H64" s="284">
        <f t="shared" si="4"/>
        <v>406770.61799999996</v>
      </c>
      <c r="I64" s="284">
        <f t="shared" si="5"/>
        <v>406770.61799999996</v>
      </c>
    </row>
    <row r="65" spans="1:9" x14ac:dyDescent="0.25">
      <c r="A65" s="108">
        <v>1986</v>
      </c>
      <c r="B65" s="108">
        <v>4</v>
      </c>
      <c r="C65" s="285">
        <f t="shared" si="0"/>
        <v>31533</v>
      </c>
      <c r="D65" s="108">
        <v>344529</v>
      </c>
      <c r="E65" s="284">
        <f t="shared" si="3"/>
        <v>10</v>
      </c>
      <c r="F65" s="286">
        <f>SUM(INT((C66-{1;7})/7)-INT((C65-{1;7}-1)/7))/2</f>
        <v>5</v>
      </c>
      <c r="G65" s="284">
        <f>INT((SUM(INT((C66-{1;7})/7)-INT((C65-{1;7}-1)/7))-(WEEKDAY(C65)=1))/2)</f>
        <v>5</v>
      </c>
      <c r="H65" s="284">
        <f t="shared" si="4"/>
        <v>299602.41839999997</v>
      </c>
      <c r="I65" s="284">
        <f t="shared" si="5"/>
        <v>299602.41839999997</v>
      </c>
    </row>
    <row r="66" spans="1:9" x14ac:dyDescent="0.25">
      <c r="A66" s="108">
        <v>1986</v>
      </c>
      <c r="B66" s="108">
        <v>5</v>
      </c>
      <c r="C66" s="285">
        <f t="shared" si="0"/>
        <v>31564</v>
      </c>
      <c r="D66" s="108">
        <v>337271</v>
      </c>
      <c r="E66" s="284">
        <f t="shared" si="3"/>
        <v>9</v>
      </c>
      <c r="F66" s="286">
        <f>SUM(INT((C67-{1;7})/7)-INT((C66-{1;7}-1)/7))/2</f>
        <v>4.5</v>
      </c>
      <c r="G66" s="284">
        <f>INT((SUM(INT((C67-{1;7})/7)-INT((C66-{1;7}-1)/7))-(WEEKDAY(C66)=1))/2)</f>
        <v>4</v>
      </c>
      <c r="H66" s="284">
        <f t="shared" si="4"/>
        <v>325878.73511111108</v>
      </c>
      <c r="I66" s="284">
        <f t="shared" si="5"/>
        <v>366613.57699999999</v>
      </c>
    </row>
    <row r="67" spans="1:9" x14ac:dyDescent="0.25">
      <c r="A67" s="108">
        <v>1986</v>
      </c>
      <c r="B67" s="108">
        <v>6</v>
      </c>
      <c r="C67" s="285">
        <f t="shared" ref="C67:C130" si="6">DATE(A67,B67+1,1)</f>
        <v>31594</v>
      </c>
      <c r="D67" s="108">
        <v>281016</v>
      </c>
      <c r="E67" s="284">
        <f t="shared" si="3"/>
        <v>8</v>
      </c>
      <c r="F67" s="286">
        <f>SUM(INT((C68-{1;7})/7)-INT((C67-{1;7}-1)/7))/2</f>
        <v>4</v>
      </c>
      <c r="G67" s="284">
        <f>INT((SUM(INT((C68-{1;7})/7)-INT((C67-{1;7}-1)/7))-(WEEKDAY(C67)=1))/2)</f>
        <v>4</v>
      </c>
      <c r="H67" s="284">
        <f t="shared" si="4"/>
        <v>305464.39199999999</v>
      </c>
      <c r="I67" s="284">
        <f t="shared" si="5"/>
        <v>305464.39199999999</v>
      </c>
    </row>
    <row r="68" spans="1:9" x14ac:dyDescent="0.25">
      <c r="A68" s="108">
        <v>1986</v>
      </c>
      <c r="B68" s="108">
        <v>7</v>
      </c>
      <c r="C68" s="285">
        <f t="shared" si="6"/>
        <v>31625</v>
      </c>
      <c r="D68" s="108">
        <v>282224</v>
      </c>
      <c r="E68" s="284">
        <f t="shared" si="3"/>
        <v>10</v>
      </c>
      <c r="F68" s="286">
        <f>SUM(INT((C69-{1;7})/7)-INT((C68-{1;7}-1)/7))/2</f>
        <v>5</v>
      </c>
      <c r="G68" s="284">
        <f>INT((SUM(INT((C69-{1;7})/7)-INT((C68-{1;7}-1)/7))-(WEEKDAY(C68)=1))/2)</f>
        <v>5</v>
      </c>
      <c r="H68" s="284">
        <f t="shared" si="4"/>
        <v>245421.99040000001</v>
      </c>
      <c r="I68" s="284">
        <f t="shared" si="5"/>
        <v>245421.99040000001</v>
      </c>
    </row>
    <row r="69" spans="1:9" x14ac:dyDescent="0.25">
      <c r="A69" s="108">
        <v>1986</v>
      </c>
      <c r="B69" s="108">
        <v>8</v>
      </c>
      <c r="C69" s="285">
        <f t="shared" si="6"/>
        <v>31656</v>
      </c>
      <c r="D69" s="108">
        <v>320984</v>
      </c>
      <c r="E69" s="284">
        <f t="shared" ref="E69:E132" si="7">(C70-C69)-NETWORKDAYS(C69,C70)+1</f>
        <v>8</v>
      </c>
      <c r="F69" s="286">
        <f>SUM(INT((C70-{1;7})/7)-INT((C69-{1;7}-1)/7))/2</f>
        <v>4</v>
      </c>
      <c r="G69" s="284">
        <f>INT((SUM(INT((C70-{1;7})/7)-INT((C69-{1;7}-1)/7))-(WEEKDAY(C69)=1))/2)</f>
        <v>4</v>
      </c>
      <c r="H69" s="284">
        <f t="shared" ref="H69:H132" si="8">D69*4.348/F69</f>
        <v>348909.60800000001</v>
      </c>
      <c r="I69" s="284">
        <f t="shared" ref="I69:I132" si="9">D69*4.348/G69</f>
        <v>348909.60800000001</v>
      </c>
    </row>
    <row r="70" spans="1:9" x14ac:dyDescent="0.25">
      <c r="A70" s="108">
        <v>1986</v>
      </c>
      <c r="B70" s="108">
        <v>9</v>
      </c>
      <c r="C70" s="285">
        <f t="shared" si="6"/>
        <v>31686</v>
      </c>
      <c r="D70" s="108">
        <v>325426</v>
      </c>
      <c r="E70" s="284">
        <f t="shared" si="7"/>
        <v>9</v>
      </c>
      <c r="F70" s="286">
        <f>SUM(INT((C71-{1;7})/7)-INT((C70-{1;7}-1)/7))/2</f>
        <v>4.5</v>
      </c>
      <c r="G70" s="284">
        <f>INT((SUM(INT((C71-{1;7})/7)-INT((C70-{1;7}-1)/7))-(WEEKDAY(C70)=1))/2)</f>
        <v>4</v>
      </c>
      <c r="H70" s="284">
        <f t="shared" si="8"/>
        <v>314433.83288888889</v>
      </c>
      <c r="I70" s="284">
        <f t="shared" si="9"/>
        <v>353738.06199999998</v>
      </c>
    </row>
    <row r="71" spans="1:9" x14ac:dyDescent="0.25">
      <c r="A71" s="108">
        <v>1986</v>
      </c>
      <c r="B71" s="108">
        <v>10</v>
      </c>
      <c r="C71" s="285">
        <f t="shared" si="6"/>
        <v>31717</v>
      </c>
      <c r="D71" s="108">
        <v>366276</v>
      </c>
      <c r="E71" s="284">
        <f t="shared" si="7"/>
        <v>10</v>
      </c>
      <c r="F71" s="286">
        <f>SUM(INT((C72-{1;7})/7)-INT((C71-{1;7}-1)/7))/2</f>
        <v>5</v>
      </c>
      <c r="G71" s="284">
        <f>INT((SUM(INT((C72-{1;7})/7)-INT((C71-{1;7}-1)/7))-(WEEKDAY(C71)=1))/2)</f>
        <v>5</v>
      </c>
      <c r="H71" s="284">
        <f t="shared" si="8"/>
        <v>318513.60959999997</v>
      </c>
      <c r="I71" s="284">
        <f t="shared" si="9"/>
        <v>318513.60959999997</v>
      </c>
    </row>
    <row r="72" spans="1:9" x14ac:dyDescent="0.25">
      <c r="A72" s="108">
        <v>1986</v>
      </c>
      <c r="B72" s="108">
        <v>11</v>
      </c>
      <c r="C72" s="285">
        <f t="shared" si="6"/>
        <v>31747</v>
      </c>
      <c r="D72" s="108">
        <v>380296</v>
      </c>
      <c r="E72" s="284">
        <f t="shared" si="7"/>
        <v>8</v>
      </c>
      <c r="F72" s="286">
        <f>SUM(INT((C73-{1;7})/7)-INT((C72-{1;7}-1)/7))/2</f>
        <v>4</v>
      </c>
      <c r="G72" s="284">
        <f>INT((SUM(INT((C73-{1;7})/7)-INT((C72-{1;7}-1)/7))-(WEEKDAY(C72)=1))/2)</f>
        <v>4</v>
      </c>
      <c r="H72" s="284">
        <f t="shared" si="8"/>
        <v>413381.75199999998</v>
      </c>
      <c r="I72" s="284">
        <f t="shared" si="9"/>
        <v>413381.75199999998</v>
      </c>
    </row>
    <row r="73" spans="1:9" x14ac:dyDescent="0.25">
      <c r="A73" s="108">
        <v>1986</v>
      </c>
      <c r="B73" s="108">
        <v>12</v>
      </c>
      <c r="C73" s="285">
        <f t="shared" si="6"/>
        <v>31778</v>
      </c>
      <c r="D73" s="108">
        <v>300727</v>
      </c>
      <c r="E73" s="284">
        <f t="shared" si="7"/>
        <v>10</v>
      </c>
      <c r="F73" s="286">
        <f>SUM(INT((C74-{1;7})/7)-INT((C73-{1;7}-1)/7))/2</f>
        <v>5</v>
      </c>
      <c r="G73" s="284">
        <f>INT((SUM(INT((C74-{1;7})/7)-INT((C73-{1;7}-1)/7))-(WEEKDAY(C73)=1))/2)</f>
        <v>5</v>
      </c>
      <c r="H73" s="284">
        <f t="shared" si="8"/>
        <v>261512.1992</v>
      </c>
      <c r="I73" s="284">
        <f t="shared" si="9"/>
        <v>261512.1992</v>
      </c>
    </row>
    <row r="74" spans="1:9" x14ac:dyDescent="0.25">
      <c r="A74" s="108">
        <v>1987</v>
      </c>
      <c r="B74" s="108">
        <v>1</v>
      </c>
      <c r="C74" s="285">
        <f t="shared" si="6"/>
        <v>31809</v>
      </c>
      <c r="D74" s="108">
        <v>359326</v>
      </c>
      <c r="E74" s="284">
        <f t="shared" si="7"/>
        <v>9</v>
      </c>
      <c r="F74" s="286">
        <f>SUM(INT((C75-{1;7})/7)-INT((C74-{1;7}-1)/7))/2</f>
        <v>4.5</v>
      </c>
      <c r="G74" s="284">
        <f>INT((SUM(INT((C75-{1;7})/7)-INT((C74-{1;7}-1)/7))-(WEEKDAY(C74)=1))/2)</f>
        <v>4</v>
      </c>
      <c r="H74" s="284">
        <f t="shared" si="8"/>
        <v>347188.76622222218</v>
      </c>
      <c r="I74" s="284">
        <f t="shared" si="9"/>
        <v>390587.36199999996</v>
      </c>
    </row>
    <row r="75" spans="1:9" x14ac:dyDescent="0.25">
      <c r="A75" s="108">
        <v>1987</v>
      </c>
      <c r="B75" s="108">
        <v>2</v>
      </c>
      <c r="C75" s="285">
        <f t="shared" si="6"/>
        <v>31837</v>
      </c>
      <c r="D75" s="108">
        <v>327610</v>
      </c>
      <c r="E75" s="284">
        <f t="shared" si="7"/>
        <v>9</v>
      </c>
      <c r="F75" s="286">
        <f>SUM(INT((C76-{1;7})/7)-INT((C75-{1;7}-1)/7))/2</f>
        <v>4.5</v>
      </c>
      <c r="G75" s="284">
        <f>INT((SUM(INT((C76-{1;7})/7)-INT((C75-{1;7}-1)/7))-(WEEKDAY(C75)=1))/2)</f>
        <v>4</v>
      </c>
      <c r="H75" s="284">
        <f t="shared" si="8"/>
        <v>316544.06222222222</v>
      </c>
      <c r="I75" s="284">
        <f t="shared" si="9"/>
        <v>356112.07</v>
      </c>
    </row>
    <row r="76" spans="1:9" x14ac:dyDescent="0.25">
      <c r="A76" s="108">
        <v>1987</v>
      </c>
      <c r="B76" s="108">
        <v>3</v>
      </c>
      <c r="C76" s="285">
        <f t="shared" si="6"/>
        <v>31868</v>
      </c>
      <c r="D76" s="108">
        <v>383563</v>
      </c>
      <c r="E76" s="284">
        <f t="shared" si="7"/>
        <v>8</v>
      </c>
      <c r="F76" s="286">
        <f>SUM(INT((C77-{1;7})/7)-INT((C76-{1;7}-1)/7))/2</f>
        <v>4</v>
      </c>
      <c r="G76" s="284">
        <f>INT((SUM(INT((C77-{1;7})/7)-INT((C76-{1;7}-1)/7))-(WEEKDAY(C76)=1))/2)</f>
        <v>4</v>
      </c>
      <c r="H76" s="284">
        <f t="shared" si="8"/>
        <v>416932.98099999997</v>
      </c>
      <c r="I76" s="284">
        <f t="shared" si="9"/>
        <v>416932.98099999997</v>
      </c>
    </row>
    <row r="77" spans="1:9" x14ac:dyDescent="0.25">
      <c r="A77" s="108">
        <v>1987</v>
      </c>
      <c r="B77" s="108">
        <v>4</v>
      </c>
      <c r="C77" s="285">
        <f t="shared" si="6"/>
        <v>31898</v>
      </c>
      <c r="D77" s="108">
        <v>352405</v>
      </c>
      <c r="E77" s="284">
        <f t="shared" si="7"/>
        <v>10</v>
      </c>
      <c r="F77" s="286">
        <f>SUM(INT((C78-{1;7})/7)-INT((C77-{1;7}-1)/7))/2</f>
        <v>5</v>
      </c>
      <c r="G77" s="284">
        <f>INT((SUM(INT((C78-{1;7})/7)-INT((C77-{1;7}-1)/7))-(WEEKDAY(C77)=1))/2)</f>
        <v>5</v>
      </c>
      <c r="H77" s="284">
        <f t="shared" si="8"/>
        <v>306451.38799999998</v>
      </c>
      <c r="I77" s="284">
        <f t="shared" si="9"/>
        <v>306451.38799999998</v>
      </c>
    </row>
    <row r="78" spans="1:9" x14ac:dyDescent="0.25">
      <c r="A78" s="108">
        <v>1987</v>
      </c>
      <c r="B78" s="108">
        <v>5</v>
      </c>
      <c r="C78" s="285">
        <f t="shared" si="6"/>
        <v>31929</v>
      </c>
      <c r="D78" s="108">
        <v>329351</v>
      </c>
      <c r="E78" s="284">
        <f t="shared" si="7"/>
        <v>8</v>
      </c>
      <c r="F78" s="286">
        <f>SUM(INT((C79-{1;7})/7)-INT((C78-{1;7}-1)/7))/2</f>
        <v>4</v>
      </c>
      <c r="G78" s="284">
        <f>INT((SUM(INT((C79-{1;7})/7)-INT((C78-{1;7}-1)/7))-(WEEKDAY(C78)=1))/2)</f>
        <v>4</v>
      </c>
      <c r="H78" s="284">
        <f t="shared" si="8"/>
        <v>358004.53700000001</v>
      </c>
      <c r="I78" s="284">
        <f t="shared" si="9"/>
        <v>358004.53700000001</v>
      </c>
    </row>
    <row r="79" spans="1:9" x14ac:dyDescent="0.25">
      <c r="A79" s="108">
        <v>1987</v>
      </c>
      <c r="B79" s="108">
        <v>6</v>
      </c>
      <c r="C79" s="285">
        <f t="shared" si="6"/>
        <v>31959</v>
      </c>
      <c r="D79" s="108">
        <v>294486</v>
      </c>
      <c r="E79" s="284">
        <f t="shared" si="7"/>
        <v>9</v>
      </c>
      <c r="F79" s="286">
        <f>SUM(INT((C80-{1;7})/7)-INT((C79-{1;7}-1)/7))/2</f>
        <v>4.5</v>
      </c>
      <c r="G79" s="284">
        <f>INT((SUM(INT((C80-{1;7})/7)-INT((C79-{1;7}-1)/7))-(WEEKDAY(C79)=1))/2)</f>
        <v>4</v>
      </c>
      <c r="H79" s="284">
        <f t="shared" si="8"/>
        <v>284538.91733333335</v>
      </c>
      <c r="I79" s="284">
        <f t="shared" si="9"/>
        <v>320106.28200000001</v>
      </c>
    </row>
    <row r="80" spans="1:9" x14ac:dyDescent="0.25">
      <c r="A80" s="108">
        <v>1987</v>
      </c>
      <c r="B80" s="108">
        <v>7</v>
      </c>
      <c r="C80" s="285">
        <f t="shared" si="6"/>
        <v>31990</v>
      </c>
      <c r="D80" s="108">
        <v>333454</v>
      </c>
      <c r="E80" s="284">
        <f t="shared" si="7"/>
        <v>10</v>
      </c>
      <c r="F80" s="286">
        <f>SUM(INT((C81-{1;7})/7)-INT((C80-{1;7}-1)/7))/2</f>
        <v>5</v>
      </c>
      <c r="G80" s="284">
        <f>INT((SUM(INT((C81-{1;7})/7)-INT((C80-{1;7}-1)/7))-(WEEKDAY(C80)=1))/2)</f>
        <v>5</v>
      </c>
      <c r="H80" s="284">
        <f t="shared" si="8"/>
        <v>289971.59839999996</v>
      </c>
      <c r="I80" s="284">
        <f t="shared" si="9"/>
        <v>289971.59839999996</v>
      </c>
    </row>
    <row r="81" spans="1:9" x14ac:dyDescent="0.25">
      <c r="A81" s="108">
        <v>1987</v>
      </c>
      <c r="B81" s="108">
        <v>8</v>
      </c>
      <c r="C81" s="285">
        <f t="shared" si="6"/>
        <v>32021</v>
      </c>
      <c r="D81" s="108">
        <v>334339</v>
      </c>
      <c r="E81" s="284">
        <f t="shared" si="7"/>
        <v>8</v>
      </c>
      <c r="F81" s="286">
        <f>SUM(INT((C82-{1;7})/7)-INT((C81-{1;7}-1)/7))/2</f>
        <v>4</v>
      </c>
      <c r="G81" s="284">
        <f>INT((SUM(INT((C82-{1;7})/7)-INT((C81-{1;7}-1)/7))-(WEEKDAY(C81)=1))/2)</f>
        <v>4</v>
      </c>
      <c r="H81" s="284">
        <f t="shared" si="8"/>
        <v>363426.49300000002</v>
      </c>
      <c r="I81" s="284">
        <f t="shared" si="9"/>
        <v>363426.49300000002</v>
      </c>
    </row>
    <row r="82" spans="1:9" x14ac:dyDescent="0.25">
      <c r="A82" s="108">
        <v>1987</v>
      </c>
      <c r="B82" s="108">
        <v>9</v>
      </c>
      <c r="C82" s="285">
        <f t="shared" si="6"/>
        <v>32051</v>
      </c>
      <c r="D82" s="108">
        <v>358000</v>
      </c>
      <c r="E82" s="284">
        <f t="shared" si="7"/>
        <v>10</v>
      </c>
      <c r="F82" s="286">
        <f>SUM(INT((C83-{1;7})/7)-INT((C82-{1;7}-1)/7))/2</f>
        <v>5</v>
      </c>
      <c r="G82" s="284">
        <f>INT((SUM(INT((C83-{1;7})/7)-INT((C82-{1;7}-1)/7))-(WEEKDAY(C82)=1))/2)</f>
        <v>5</v>
      </c>
      <c r="H82" s="284">
        <f t="shared" si="8"/>
        <v>311316.8</v>
      </c>
      <c r="I82" s="284">
        <f t="shared" si="9"/>
        <v>311316.8</v>
      </c>
    </row>
    <row r="83" spans="1:9" x14ac:dyDescent="0.25">
      <c r="A83" s="108">
        <v>1987</v>
      </c>
      <c r="B83" s="108">
        <v>10</v>
      </c>
      <c r="C83" s="285">
        <f t="shared" si="6"/>
        <v>32082</v>
      </c>
      <c r="D83" s="108">
        <v>396057</v>
      </c>
      <c r="E83" s="284">
        <f t="shared" si="7"/>
        <v>9</v>
      </c>
      <c r="F83" s="286">
        <f>SUM(INT((C84-{1;7})/7)-INT((C83-{1;7}-1)/7))/2</f>
        <v>4.5</v>
      </c>
      <c r="G83" s="284">
        <f>INT((SUM(INT((C84-{1;7})/7)-INT((C83-{1;7}-1)/7))-(WEEKDAY(C83)=1))/2)</f>
        <v>4</v>
      </c>
      <c r="H83" s="284">
        <f t="shared" si="8"/>
        <v>382679.07466666662</v>
      </c>
      <c r="I83" s="284">
        <f t="shared" si="9"/>
        <v>430513.95899999997</v>
      </c>
    </row>
    <row r="84" spans="1:9" x14ac:dyDescent="0.25">
      <c r="A84" s="108">
        <v>1987</v>
      </c>
      <c r="B84" s="108">
        <v>11</v>
      </c>
      <c r="C84" s="285">
        <f t="shared" si="6"/>
        <v>32112</v>
      </c>
      <c r="D84" s="108">
        <v>386976</v>
      </c>
      <c r="E84" s="284">
        <f t="shared" si="7"/>
        <v>8</v>
      </c>
      <c r="F84" s="286">
        <f>SUM(INT((C85-{1;7})/7)-INT((C84-{1;7}-1)/7))/2</f>
        <v>4</v>
      </c>
      <c r="G84" s="284">
        <f>INT((SUM(INT((C85-{1;7})/7)-INT((C84-{1;7}-1)/7))-(WEEKDAY(C84)=1))/2)</f>
        <v>4</v>
      </c>
      <c r="H84" s="284">
        <f t="shared" si="8"/>
        <v>420642.91200000001</v>
      </c>
      <c r="I84" s="284">
        <f t="shared" si="9"/>
        <v>420642.91200000001</v>
      </c>
    </row>
    <row r="85" spans="1:9" x14ac:dyDescent="0.25">
      <c r="A85" s="108">
        <v>1987</v>
      </c>
      <c r="B85" s="108">
        <v>12</v>
      </c>
      <c r="C85" s="285">
        <f t="shared" si="6"/>
        <v>32143</v>
      </c>
      <c r="D85" s="108">
        <v>307155</v>
      </c>
      <c r="E85" s="284">
        <f t="shared" si="7"/>
        <v>10</v>
      </c>
      <c r="F85" s="286">
        <f>SUM(INT((C86-{1;7})/7)-INT((C85-{1;7}-1)/7))/2</f>
        <v>5</v>
      </c>
      <c r="G85" s="284">
        <f>INT((SUM(INT((C86-{1;7})/7)-INT((C85-{1;7}-1)/7))-(WEEKDAY(C85)=1))/2)</f>
        <v>5</v>
      </c>
      <c r="H85" s="284">
        <f t="shared" si="8"/>
        <v>267101.98800000001</v>
      </c>
      <c r="I85" s="284">
        <f t="shared" si="9"/>
        <v>267101.98800000001</v>
      </c>
    </row>
    <row r="86" spans="1:9" x14ac:dyDescent="0.25">
      <c r="A86" s="108">
        <v>1988</v>
      </c>
      <c r="B86" s="108">
        <v>1</v>
      </c>
      <c r="C86" s="285">
        <f t="shared" si="6"/>
        <v>32174</v>
      </c>
      <c r="D86" s="108">
        <v>363909</v>
      </c>
      <c r="E86" s="284">
        <f t="shared" si="7"/>
        <v>8</v>
      </c>
      <c r="F86" s="286">
        <f>SUM(INT((C87-{1;7})/7)-INT((C86-{1;7}-1)/7))/2</f>
        <v>4</v>
      </c>
      <c r="G86" s="284">
        <f>INT((SUM(INT((C87-{1;7})/7)-INT((C86-{1;7}-1)/7))-(WEEKDAY(C86)=1))/2)</f>
        <v>4</v>
      </c>
      <c r="H86" s="284">
        <f t="shared" si="8"/>
        <v>395569.08299999998</v>
      </c>
      <c r="I86" s="284">
        <f t="shared" si="9"/>
        <v>395569.08299999998</v>
      </c>
    </row>
    <row r="87" spans="1:9" x14ac:dyDescent="0.25">
      <c r="A87" s="108">
        <v>1988</v>
      </c>
      <c r="B87" s="108">
        <v>2</v>
      </c>
      <c r="C87" s="285">
        <f t="shared" si="6"/>
        <v>32203</v>
      </c>
      <c r="D87" s="108">
        <v>344700</v>
      </c>
      <c r="E87" s="284">
        <f t="shared" si="7"/>
        <v>8</v>
      </c>
      <c r="F87" s="286">
        <f>SUM(INT((C88-{1;7})/7)-INT((C87-{1;7}-1)/7))/2</f>
        <v>4</v>
      </c>
      <c r="G87" s="284">
        <f>INT((SUM(INT((C88-{1;7})/7)-INT((C87-{1;7}-1)/7))-(WEEKDAY(C87)=1))/2)</f>
        <v>4</v>
      </c>
      <c r="H87" s="284">
        <f t="shared" si="8"/>
        <v>374688.89999999997</v>
      </c>
      <c r="I87" s="284">
        <f t="shared" si="9"/>
        <v>374688.89999999997</v>
      </c>
    </row>
    <row r="88" spans="1:9" x14ac:dyDescent="0.25">
      <c r="A88" s="108">
        <v>1988</v>
      </c>
      <c r="B88" s="108">
        <v>3</v>
      </c>
      <c r="C88" s="285">
        <f t="shared" si="6"/>
        <v>32234</v>
      </c>
      <c r="D88" s="108">
        <v>397561</v>
      </c>
      <c r="E88" s="284">
        <f t="shared" si="7"/>
        <v>10</v>
      </c>
      <c r="F88" s="286">
        <f>SUM(INT((C89-{1;7})/7)-INT((C88-{1;7}-1)/7))/2</f>
        <v>5</v>
      </c>
      <c r="G88" s="284">
        <f>INT((SUM(INT((C89-{1;7})/7)-INT((C88-{1;7}-1)/7))-(WEEKDAY(C88)=1))/2)</f>
        <v>5</v>
      </c>
      <c r="H88" s="284">
        <f t="shared" si="8"/>
        <v>345719.04559999995</v>
      </c>
      <c r="I88" s="284">
        <f t="shared" si="9"/>
        <v>345719.04559999995</v>
      </c>
    </row>
    <row r="89" spans="1:9" x14ac:dyDescent="0.25">
      <c r="A89" s="108">
        <v>1988</v>
      </c>
      <c r="B89" s="108">
        <v>4</v>
      </c>
      <c r="C89" s="285">
        <f t="shared" si="6"/>
        <v>32264</v>
      </c>
      <c r="D89" s="108">
        <v>376791</v>
      </c>
      <c r="E89" s="284">
        <f t="shared" si="7"/>
        <v>9</v>
      </c>
      <c r="F89" s="286">
        <f>SUM(INT((C90-{1;7})/7)-INT((C89-{1;7}-1)/7))/2</f>
        <v>4.5</v>
      </c>
      <c r="G89" s="284">
        <f>INT((SUM(INT((C90-{1;7})/7)-INT((C89-{1;7}-1)/7))-(WEEKDAY(C89)=1))/2)</f>
        <v>4</v>
      </c>
      <c r="H89" s="284">
        <f t="shared" si="8"/>
        <v>364063.83733333333</v>
      </c>
      <c r="I89" s="284">
        <f t="shared" si="9"/>
        <v>409571.81699999998</v>
      </c>
    </row>
    <row r="90" spans="1:9" x14ac:dyDescent="0.25">
      <c r="A90" s="108">
        <v>1988</v>
      </c>
      <c r="B90" s="108">
        <v>5</v>
      </c>
      <c r="C90" s="285">
        <f t="shared" si="6"/>
        <v>32295</v>
      </c>
      <c r="D90" s="108">
        <v>337085</v>
      </c>
      <c r="E90" s="284">
        <f t="shared" si="7"/>
        <v>8</v>
      </c>
      <c r="F90" s="286">
        <f>SUM(INT((C91-{1;7})/7)-INT((C90-{1;7}-1)/7))/2</f>
        <v>4</v>
      </c>
      <c r="G90" s="284">
        <f>INT((SUM(INT((C91-{1;7})/7)-INT((C90-{1;7}-1)/7))-(WEEKDAY(C90)=1))/2)</f>
        <v>4</v>
      </c>
      <c r="H90" s="284">
        <f t="shared" si="8"/>
        <v>366411.39499999996</v>
      </c>
      <c r="I90" s="284">
        <f t="shared" si="9"/>
        <v>366411.39499999996</v>
      </c>
    </row>
    <row r="91" spans="1:9" x14ac:dyDescent="0.25">
      <c r="A91" s="108">
        <v>1988</v>
      </c>
      <c r="B91" s="108">
        <v>6</v>
      </c>
      <c r="C91" s="285">
        <f t="shared" si="6"/>
        <v>32325</v>
      </c>
      <c r="D91" s="108">
        <v>299252</v>
      </c>
      <c r="E91" s="284">
        <f t="shared" si="7"/>
        <v>10</v>
      </c>
      <c r="F91" s="286">
        <f>SUM(INT((C92-{1;7})/7)-INT((C91-{1;7}-1)/7))/2</f>
        <v>5</v>
      </c>
      <c r="G91" s="284">
        <f>INT((SUM(INT((C92-{1;7})/7)-INT((C91-{1;7}-1)/7))-(WEEKDAY(C91)=1))/2)</f>
        <v>5</v>
      </c>
      <c r="H91" s="284">
        <f t="shared" si="8"/>
        <v>260229.5392</v>
      </c>
      <c r="I91" s="284">
        <f t="shared" si="9"/>
        <v>260229.5392</v>
      </c>
    </row>
    <row r="92" spans="1:9" x14ac:dyDescent="0.25">
      <c r="A92" s="108">
        <v>1988</v>
      </c>
      <c r="B92" s="108">
        <v>7</v>
      </c>
      <c r="C92" s="285">
        <f t="shared" si="6"/>
        <v>32356</v>
      </c>
      <c r="D92" s="108">
        <v>323136</v>
      </c>
      <c r="E92" s="284">
        <f t="shared" si="7"/>
        <v>8</v>
      </c>
      <c r="F92" s="286">
        <f>SUM(INT((C93-{1;7})/7)-INT((C92-{1;7}-1)/7))/2</f>
        <v>4</v>
      </c>
      <c r="G92" s="284">
        <f>INT((SUM(INT((C93-{1;7})/7)-INT((C92-{1;7}-1)/7))-(WEEKDAY(C92)=1))/2)</f>
        <v>4</v>
      </c>
      <c r="H92" s="284">
        <f t="shared" si="8"/>
        <v>351248.83199999999</v>
      </c>
      <c r="I92" s="284">
        <f t="shared" si="9"/>
        <v>351248.83199999999</v>
      </c>
    </row>
    <row r="93" spans="1:9" x14ac:dyDescent="0.25">
      <c r="A93" s="108">
        <v>1988</v>
      </c>
      <c r="B93" s="108">
        <v>8</v>
      </c>
      <c r="C93" s="285">
        <f t="shared" si="6"/>
        <v>32387</v>
      </c>
      <c r="D93" s="108">
        <v>329091</v>
      </c>
      <c r="E93" s="284">
        <f t="shared" si="7"/>
        <v>9</v>
      </c>
      <c r="F93" s="286">
        <f>SUM(INT((C94-{1;7})/7)-INT((C93-{1;7}-1)/7))/2</f>
        <v>4.5</v>
      </c>
      <c r="G93" s="284">
        <f>INT((SUM(INT((C94-{1;7})/7)-INT((C93-{1;7}-1)/7))-(WEEKDAY(C93)=1))/2)</f>
        <v>4</v>
      </c>
      <c r="H93" s="284">
        <f t="shared" si="8"/>
        <v>317975.03733333334</v>
      </c>
      <c r="I93" s="284">
        <f t="shared" si="9"/>
        <v>357721.91700000002</v>
      </c>
    </row>
    <row r="94" spans="1:9" x14ac:dyDescent="0.25">
      <c r="A94" s="108">
        <v>1988</v>
      </c>
      <c r="B94" s="108">
        <v>9</v>
      </c>
      <c r="C94" s="285">
        <f t="shared" si="6"/>
        <v>32417</v>
      </c>
      <c r="D94" s="108">
        <v>346991</v>
      </c>
      <c r="E94" s="284">
        <f t="shared" si="7"/>
        <v>10</v>
      </c>
      <c r="F94" s="286">
        <f>SUM(INT((C95-{1;7})/7)-INT((C94-{1;7}-1)/7))/2</f>
        <v>5</v>
      </c>
      <c r="G94" s="284">
        <f>INT((SUM(INT((C95-{1;7})/7)-INT((C94-{1;7}-1)/7))-(WEEKDAY(C94)=1))/2)</f>
        <v>5</v>
      </c>
      <c r="H94" s="284">
        <f t="shared" si="8"/>
        <v>301743.37359999999</v>
      </c>
      <c r="I94" s="284">
        <f t="shared" si="9"/>
        <v>301743.37359999999</v>
      </c>
    </row>
    <row r="95" spans="1:9" x14ac:dyDescent="0.25">
      <c r="A95" s="108">
        <v>1988</v>
      </c>
      <c r="B95" s="108">
        <v>10</v>
      </c>
      <c r="C95" s="285">
        <f t="shared" si="6"/>
        <v>32448</v>
      </c>
      <c r="D95" s="108">
        <v>461999</v>
      </c>
      <c r="E95" s="284">
        <f t="shared" si="7"/>
        <v>8</v>
      </c>
      <c r="F95" s="286">
        <f>SUM(INT((C96-{1;7})/7)-INT((C95-{1;7}-1)/7))/2</f>
        <v>4</v>
      </c>
      <c r="G95" s="284">
        <f>INT((SUM(INT((C96-{1;7})/7)-INT((C95-{1;7}-1)/7))-(WEEKDAY(C95)=1))/2)</f>
        <v>4</v>
      </c>
      <c r="H95" s="284">
        <f t="shared" si="8"/>
        <v>502192.913</v>
      </c>
      <c r="I95" s="284">
        <f t="shared" si="9"/>
        <v>502192.913</v>
      </c>
    </row>
    <row r="96" spans="1:9" x14ac:dyDescent="0.25">
      <c r="A96" s="108">
        <v>1988</v>
      </c>
      <c r="B96" s="108">
        <v>11</v>
      </c>
      <c r="C96" s="285">
        <f t="shared" si="6"/>
        <v>32478</v>
      </c>
      <c r="D96" s="108">
        <v>436533</v>
      </c>
      <c r="E96" s="284">
        <f t="shared" si="7"/>
        <v>10</v>
      </c>
      <c r="F96" s="286">
        <f>SUM(INT((C97-{1;7})/7)-INT((C96-{1;7}-1)/7))/2</f>
        <v>5</v>
      </c>
      <c r="G96" s="284">
        <f>INT((SUM(INT((C97-{1;7})/7)-INT((C96-{1;7}-1)/7))-(WEEKDAY(C96)=1))/2)</f>
        <v>5</v>
      </c>
      <c r="H96" s="284">
        <f t="shared" si="8"/>
        <v>379609.0968</v>
      </c>
      <c r="I96" s="284">
        <f t="shared" si="9"/>
        <v>379609.0968</v>
      </c>
    </row>
    <row r="97" spans="1:9" x14ac:dyDescent="0.25">
      <c r="A97" s="108">
        <v>1988</v>
      </c>
      <c r="B97" s="108">
        <v>12</v>
      </c>
      <c r="C97" s="285">
        <f t="shared" si="6"/>
        <v>32509</v>
      </c>
      <c r="D97" s="108">
        <v>360372</v>
      </c>
      <c r="E97" s="284">
        <f t="shared" si="7"/>
        <v>9</v>
      </c>
      <c r="F97" s="286">
        <f>SUM(INT((C98-{1;7})/7)-INT((C97-{1;7}-1)/7))/2</f>
        <v>4.5</v>
      </c>
      <c r="G97" s="284">
        <f>INT((SUM(INT((C98-{1;7})/7)-INT((C97-{1;7}-1)/7))-(WEEKDAY(C97)=1))/2)</f>
        <v>4</v>
      </c>
      <c r="H97" s="284">
        <f t="shared" si="8"/>
        <v>348199.43466666667</v>
      </c>
      <c r="I97" s="284">
        <f t="shared" si="9"/>
        <v>391724.364</v>
      </c>
    </row>
    <row r="98" spans="1:9" x14ac:dyDescent="0.25">
      <c r="A98" s="108">
        <v>1989</v>
      </c>
      <c r="B98" s="108">
        <v>1</v>
      </c>
      <c r="C98" s="285">
        <f t="shared" si="6"/>
        <v>32540</v>
      </c>
      <c r="D98" s="108">
        <v>415467</v>
      </c>
      <c r="E98" s="284">
        <f t="shared" si="7"/>
        <v>8</v>
      </c>
      <c r="F98" s="286">
        <f>SUM(INT((C99-{1;7})/7)-INT((C98-{1;7}-1)/7))/2</f>
        <v>4</v>
      </c>
      <c r="G98" s="284">
        <f>INT((SUM(INT((C99-{1;7})/7)-INT((C98-{1;7}-1)/7))-(WEEKDAY(C98)=1))/2)</f>
        <v>4</v>
      </c>
      <c r="H98" s="284">
        <f t="shared" si="8"/>
        <v>451612.62899999996</v>
      </c>
      <c r="I98" s="284">
        <f t="shared" si="9"/>
        <v>451612.62899999996</v>
      </c>
    </row>
    <row r="99" spans="1:9" x14ac:dyDescent="0.25">
      <c r="A99" s="108">
        <v>1989</v>
      </c>
      <c r="B99" s="108">
        <v>2</v>
      </c>
      <c r="C99" s="285">
        <f t="shared" si="6"/>
        <v>32568</v>
      </c>
      <c r="D99" s="108">
        <v>382110</v>
      </c>
      <c r="E99" s="284">
        <f t="shared" si="7"/>
        <v>9</v>
      </c>
      <c r="F99" s="286">
        <f>SUM(INT((C100-{1;7})/7)-INT((C99-{1;7}-1)/7))/2</f>
        <v>4.5</v>
      </c>
      <c r="G99" s="284">
        <f>INT((SUM(INT((C100-{1;7})/7)-INT((C99-{1;7}-1)/7))-(WEEKDAY(C99)=1))/2)</f>
        <v>4</v>
      </c>
      <c r="H99" s="284">
        <f t="shared" si="8"/>
        <v>369203.17333333334</v>
      </c>
      <c r="I99" s="284">
        <f t="shared" si="9"/>
        <v>415353.57</v>
      </c>
    </row>
    <row r="100" spans="1:9" x14ac:dyDescent="0.25">
      <c r="A100" s="108">
        <v>1989</v>
      </c>
      <c r="B100" s="108">
        <v>3</v>
      </c>
      <c r="C100" s="285">
        <f t="shared" si="6"/>
        <v>32599</v>
      </c>
      <c r="D100" s="108">
        <v>432197</v>
      </c>
      <c r="E100" s="284">
        <f t="shared" si="7"/>
        <v>10</v>
      </c>
      <c r="F100" s="286">
        <f>SUM(INT((C101-{1;7})/7)-INT((C100-{1;7}-1)/7))/2</f>
        <v>5</v>
      </c>
      <c r="G100" s="284">
        <f>INT((SUM(INT((C101-{1;7})/7)-INT((C100-{1;7}-1)/7))-(WEEKDAY(C100)=1))/2)</f>
        <v>5</v>
      </c>
      <c r="H100" s="284">
        <f t="shared" si="8"/>
        <v>375838.51119999995</v>
      </c>
      <c r="I100" s="284">
        <f t="shared" si="9"/>
        <v>375838.51119999995</v>
      </c>
    </row>
    <row r="101" spans="1:9" x14ac:dyDescent="0.25">
      <c r="A101" s="108">
        <v>1989</v>
      </c>
      <c r="B101" s="108">
        <v>4</v>
      </c>
      <c r="C101" s="285">
        <f t="shared" si="6"/>
        <v>32629</v>
      </c>
      <c r="D101" s="108">
        <v>424254</v>
      </c>
      <c r="E101" s="284">
        <f t="shared" si="7"/>
        <v>8</v>
      </c>
      <c r="F101" s="286">
        <f>SUM(INT((C102-{1;7})/7)-INT((C101-{1;7}-1)/7))/2</f>
        <v>4</v>
      </c>
      <c r="G101" s="284">
        <f>INT((SUM(INT((C102-{1;7})/7)-INT((C101-{1;7}-1)/7))-(WEEKDAY(C101)=1))/2)</f>
        <v>4</v>
      </c>
      <c r="H101" s="284">
        <f t="shared" si="8"/>
        <v>461164.098</v>
      </c>
      <c r="I101" s="284">
        <f t="shared" si="9"/>
        <v>461164.098</v>
      </c>
    </row>
    <row r="102" spans="1:9" x14ac:dyDescent="0.25">
      <c r="A102" s="108">
        <v>1989</v>
      </c>
      <c r="B102" s="108">
        <v>5</v>
      </c>
      <c r="C102" s="285">
        <f t="shared" si="6"/>
        <v>32660</v>
      </c>
      <c r="D102" s="108">
        <v>386728</v>
      </c>
      <c r="E102" s="284">
        <f t="shared" si="7"/>
        <v>9</v>
      </c>
      <c r="F102" s="286">
        <f>SUM(INT((C103-{1;7})/7)-INT((C102-{1;7}-1)/7))/2</f>
        <v>4.5</v>
      </c>
      <c r="G102" s="284">
        <f>INT((SUM(INT((C103-{1;7})/7)-INT((C102-{1;7}-1)/7))-(WEEKDAY(C102)=1))/2)</f>
        <v>4</v>
      </c>
      <c r="H102" s="284">
        <f t="shared" si="8"/>
        <v>373665.18755555555</v>
      </c>
      <c r="I102" s="284">
        <f t="shared" si="9"/>
        <v>420373.33600000001</v>
      </c>
    </row>
    <row r="103" spans="1:9" x14ac:dyDescent="0.25">
      <c r="A103" s="108">
        <v>1989</v>
      </c>
      <c r="B103" s="108">
        <v>6</v>
      </c>
      <c r="C103" s="285">
        <f t="shared" si="6"/>
        <v>32690</v>
      </c>
      <c r="D103" s="108">
        <v>354508</v>
      </c>
      <c r="E103" s="284">
        <f t="shared" si="7"/>
        <v>10</v>
      </c>
      <c r="F103" s="286">
        <f>SUM(INT((C104-{1;7})/7)-INT((C103-{1;7}-1)/7))/2</f>
        <v>5</v>
      </c>
      <c r="G103" s="284">
        <f>INT((SUM(INT((C104-{1;7})/7)-INT((C103-{1;7}-1)/7))-(WEEKDAY(C103)=1))/2)</f>
        <v>5</v>
      </c>
      <c r="H103" s="284">
        <f t="shared" si="8"/>
        <v>308280.1568</v>
      </c>
      <c r="I103" s="284">
        <f t="shared" si="9"/>
        <v>308280.1568</v>
      </c>
    </row>
    <row r="104" spans="1:9" x14ac:dyDescent="0.25">
      <c r="A104" s="108">
        <v>1989</v>
      </c>
      <c r="B104" s="108">
        <v>7</v>
      </c>
      <c r="C104" s="285">
        <f t="shared" si="6"/>
        <v>32721</v>
      </c>
      <c r="D104" s="108">
        <v>375765</v>
      </c>
      <c r="E104" s="284">
        <f t="shared" si="7"/>
        <v>8</v>
      </c>
      <c r="F104" s="286">
        <f>SUM(INT((C105-{1;7})/7)-INT((C104-{1;7}-1)/7))/2</f>
        <v>4</v>
      </c>
      <c r="G104" s="284">
        <f>INT((SUM(INT((C105-{1;7})/7)-INT((C104-{1;7}-1)/7))-(WEEKDAY(C104)=1))/2)</f>
        <v>4</v>
      </c>
      <c r="H104" s="284">
        <f t="shared" si="8"/>
        <v>408456.55499999999</v>
      </c>
      <c r="I104" s="284">
        <f t="shared" si="9"/>
        <v>408456.55499999999</v>
      </c>
    </row>
    <row r="105" spans="1:9" x14ac:dyDescent="0.25">
      <c r="A105" s="108">
        <v>1989</v>
      </c>
      <c r="B105" s="108">
        <v>8</v>
      </c>
      <c r="C105" s="285">
        <f t="shared" si="6"/>
        <v>32752</v>
      </c>
      <c r="D105" s="108">
        <v>367986</v>
      </c>
      <c r="E105" s="284">
        <f t="shared" si="7"/>
        <v>10</v>
      </c>
      <c r="F105" s="286">
        <f>SUM(INT((C106-{1;7})/7)-INT((C105-{1;7}-1)/7))/2</f>
        <v>5</v>
      </c>
      <c r="G105" s="284">
        <f>INT((SUM(INT((C106-{1;7})/7)-INT((C105-{1;7}-1)/7))-(WEEKDAY(C105)=1))/2)</f>
        <v>5</v>
      </c>
      <c r="H105" s="284">
        <f t="shared" si="8"/>
        <v>320000.62560000003</v>
      </c>
      <c r="I105" s="284">
        <f t="shared" si="9"/>
        <v>320000.62560000003</v>
      </c>
    </row>
    <row r="106" spans="1:9" x14ac:dyDescent="0.25">
      <c r="A106" s="108">
        <v>1989</v>
      </c>
      <c r="B106" s="108">
        <v>9</v>
      </c>
      <c r="C106" s="285">
        <f t="shared" si="6"/>
        <v>32782</v>
      </c>
      <c r="D106" s="108">
        <v>402378</v>
      </c>
      <c r="E106" s="284">
        <f t="shared" si="7"/>
        <v>9</v>
      </c>
      <c r="F106" s="286">
        <f>SUM(INT((C107-{1;7})/7)-INT((C106-{1;7}-1)/7))/2</f>
        <v>4.5</v>
      </c>
      <c r="G106" s="284">
        <f>INT((SUM(INT((C107-{1;7})/7)-INT((C106-{1;7}-1)/7))-(WEEKDAY(C106)=1))/2)</f>
        <v>4</v>
      </c>
      <c r="H106" s="284">
        <f t="shared" si="8"/>
        <v>388786.56533333333</v>
      </c>
      <c r="I106" s="284">
        <f t="shared" si="9"/>
        <v>437384.886</v>
      </c>
    </row>
    <row r="107" spans="1:9" x14ac:dyDescent="0.25">
      <c r="A107" s="108">
        <v>1989</v>
      </c>
      <c r="B107" s="108">
        <v>10</v>
      </c>
      <c r="C107" s="285">
        <f t="shared" si="6"/>
        <v>32813</v>
      </c>
      <c r="D107" s="108">
        <v>426516</v>
      </c>
      <c r="E107" s="284">
        <f t="shared" si="7"/>
        <v>8</v>
      </c>
      <c r="F107" s="286">
        <f>SUM(INT((C108-{1;7})/7)-INT((C107-{1;7}-1)/7))/2</f>
        <v>4</v>
      </c>
      <c r="G107" s="284">
        <f>INT((SUM(INT((C108-{1;7})/7)-INT((C107-{1;7}-1)/7))-(WEEKDAY(C107)=1))/2)</f>
        <v>4</v>
      </c>
      <c r="H107" s="284">
        <f t="shared" si="8"/>
        <v>463622.89199999999</v>
      </c>
      <c r="I107" s="284">
        <f t="shared" si="9"/>
        <v>463622.89199999999</v>
      </c>
    </row>
    <row r="108" spans="1:9" x14ac:dyDescent="0.25">
      <c r="A108" s="108">
        <v>1989</v>
      </c>
      <c r="B108" s="108">
        <v>11</v>
      </c>
      <c r="C108" s="285">
        <f t="shared" si="6"/>
        <v>32843</v>
      </c>
      <c r="D108" s="108">
        <v>433313</v>
      </c>
      <c r="E108" s="284">
        <f t="shared" si="7"/>
        <v>10</v>
      </c>
      <c r="F108" s="286">
        <f>SUM(INT((C109-{1;7})/7)-INT((C108-{1;7}-1)/7))/2</f>
        <v>5</v>
      </c>
      <c r="G108" s="284">
        <f>INT((SUM(INT((C109-{1;7})/7)-INT((C108-{1;7}-1)/7))-(WEEKDAY(C108)=1))/2)</f>
        <v>5</v>
      </c>
      <c r="H108" s="284">
        <f t="shared" si="8"/>
        <v>376808.98479999998</v>
      </c>
      <c r="I108" s="284">
        <f t="shared" si="9"/>
        <v>376808.98479999998</v>
      </c>
    </row>
    <row r="109" spans="1:9" x14ac:dyDescent="0.25">
      <c r="A109" s="108">
        <v>1989</v>
      </c>
      <c r="B109" s="108">
        <v>12</v>
      </c>
      <c r="C109" s="285">
        <f t="shared" si="6"/>
        <v>32874</v>
      </c>
      <c r="D109" s="108">
        <v>338461</v>
      </c>
      <c r="E109" s="284">
        <f t="shared" si="7"/>
        <v>8</v>
      </c>
      <c r="F109" s="286">
        <f>SUM(INT((C110-{1;7})/7)-INT((C109-{1;7}-1)/7))/2</f>
        <v>4</v>
      </c>
      <c r="G109" s="284">
        <f>INT((SUM(INT((C110-{1;7})/7)-INT((C109-{1;7}-1)/7))-(WEEKDAY(C109)=1))/2)</f>
        <v>4</v>
      </c>
      <c r="H109" s="284">
        <f t="shared" si="8"/>
        <v>367907.10699999996</v>
      </c>
      <c r="I109" s="284">
        <f t="shared" si="9"/>
        <v>367907.10699999996</v>
      </c>
    </row>
    <row r="110" spans="1:9" x14ac:dyDescent="0.25">
      <c r="A110" s="108">
        <v>1990</v>
      </c>
      <c r="B110" s="108">
        <v>1</v>
      </c>
      <c r="C110" s="285">
        <f t="shared" si="6"/>
        <v>32905</v>
      </c>
      <c r="D110" s="108">
        <v>416834</v>
      </c>
      <c r="E110" s="284">
        <f t="shared" si="7"/>
        <v>8</v>
      </c>
      <c r="F110" s="286">
        <f>SUM(INT((C111-{1;7})/7)-INT((C110-{1;7}-1)/7))/2</f>
        <v>4</v>
      </c>
      <c r="G110" s="284">
        <f>INT((SUM(INT((C111-{1;7})/7)-INT((C110-{1;7}-1)/7))-(WEEKDAY(C110)=1))/2)</f>
        <v>4</v>
      </c>
      <c r="H110" s="284">
        <f t="shared" si="8"/>
        <v>453098.55799999996</v>
      </c>
      <c r="I110" s="284">
        <f t="shared" si="9"/>
        <v>453098.55799999996</v>
      </c>
    </row>
    <row r="111" spans="1:9" x14ac:dyDescent="0.25">
      <c r="A111" s="108">
        <v>1990</v>
      </c>
      <c r="B111" s="108">
        <v>2</v>
      </c>
      <c r="C111" s="285">
        <f t="shared" si="6"/>
        <v>32933</v>
      </c>
      <c r="D111" s="108">
        <v>381099</v>
      </c>
      <c r="E111" s="284">
        <f t="shared" si="7"/>
        <v>10</v>
      </c>
      <c r="F111" s="286">
        <f>SUM(INT((C112-{1;7})/7)-INT((C111-{1;7}-1)/7))/2</f>
        <v>5</v>
      </c>
      <c r="G111" s="284">
        <f>INT((SUM(INT((C112-{1;7})/7)-INT((C111-{1;7}-1)/7))-(WEEKDAY(C111)=1))/2)</f>
        <v>5</v>
      </c>
      <c r="H111" s="284">
        <f t="shared" si="8"/>
        <v>331403.69040000002</v>
      </c>
      <c r="I111" s="284">
        <f t="shared" si="9"/>
        <v>331403.69040000002</v>
      </c>
    </row>
    <row r="112" spans="1:9" x14ac:dyDescent="0.25">
      <c r="A112" s="108">
        <v>1990</v>
      </c>
      <c r="B112" s="108">
        <v>3</v>
      </c>
      <c r="C112" s="285">
        <f t="shared" si="6"/>
        <v>32964</v>
      </c>
      <c r="D112" s="108">
        <v>445673</v>
      </c>
      <c r="E112" s="284">
        <f t="shared" si="7"/>
        <v>9</v>
      </c>
      <c r="F112" s="286">
        <f>SUM(INT((C113-{1;7})/7)-INT((C112-{1;7}-1)/7))/2</f>
        <v>4.5</v>
      </c>
      <c r="G112" s="284">
        <f>INT((SUM(INT((C113-{1;7})/7)-INT((C112-{1;7}-1)/7))-(WEEKDAY(C112)=1))/2)</f>
        <v>4</v>
      </c>
      <c r="H112" s="284">
        <f t="shared" si="8"/>
        <v>430619.15644444444</v>
      </c>
      <c r="I112" s="284">
        <f t="shared" si="9"/>
        <v>484446.55099999998</v>
      </c>
    </row>
    <row r="113" spans="1:9" x14ac:dyDescent="0.25">
      <c r="A113" s="108">
        <v>1990</v>
      </c>
      <c r="B113" s="108">
        <v>4</v>
      </c>
      <c r="C113" s="285">
        <f t="shared" si="6"/>
        <v>32994</v>
      </c>
      <c r="D113" s="108">
        <v>412408</v>
      </c>
      <c r="E113" s="284">
        <f t="shared" si="7"/>
        <v>8</v>
      </c>
      <c r="F113" s="286">
        <f>SUM(INT((C114-{1;7})/7)-INT((C113-{1;7}-1)/7))/2</f>
        <v>4</v>
      </c>
      <c r="G113" s="284">
        <f>INT((SUM(INT((C114-{1;7})/7)-INT((C113-{1;7}-1)/7))-(WEEKDAY(C113)=1))/2)</f>
        <v>4</v>
      </c>
      <c r="H113" s="284">
        <f t="shared" si="8"/>
        <v>448287.49599999998</v>
      </c>
      <c r="I113" s="284">
        <f t="shared" si="9"/>
        <v>448287.49599999998</v>
      </c>
    </row>
    <row r="114" spans="1:9" x14ac:dyDescent="0.25">
      <c r="A114" s="108">
        <v>1990</v>
      </c>
      <c r="B114" s="108">
        <v>5</v>
      </c>
      <c r="C114" s="285">
        <f t="shared" si="6"/>
        <v>33025</v>
      </c>
      <c r="D114" s="108">
        <v>393997</v>
      </c>
      <c r="E114" s="284">
        <f t="shared" si="7"/>
        <v>10</v>
      </c>
      <c r="F114" s="286">
        <f>SUM(INT((C115-{1;7})/7)-INT((C114-{1;7}-1)/7))/2</f>
        <v>5</v>
      </c>
      <c r="G114" s="284">
        <f>INT((SUM(INT((C115-{1;7})/7)-INT((C114-{1;7}-1)/7))-(WEEKDAY(C114)=1))/2)</f>
        <v>5</v>
      </c>
      <c r="H114" s="284">
        <f t="shared" si="8"/>
        <v>342619.79119999998</v>
      </c>
      <c r="I114" s="284">
        <f t="shared" si="9"/>
        <v>342619.79119999998</v>
      </c>
    </row>
    <row r="115" spans="1:9" x14ac:dyDescent="0.25">
      <c r="A115" s="108">
        <v>1990</v>
      </c>
      <c r="B115" s="108">
        <v>6</v>
      </c>
      <c r="C115" s="285">
        <f t="shared" si="6"/>
        <v>33055</v>
      </c>
      <c r="D115" s="108">
        <v>348241</v>
      </c>
      <c r="E115" s="284">
        <f t="shared" si="7"/>
        <v>9</v>
      </c>
      <c r="F115" s="286">
        <f>SUM(INT((C116-{1;7})/7)-INT((C115-{1;7}-1)/7))/2</f>
        <v>4.5</v>
      </c>
      <c r="G115" s="284">
        <f>INT((SUM(INT((C116-{1;7})/7)-INT((C115-{1;7}-1)/7))-(WEEKDAY(C115)=1))/2)</f>
        <v>4</v>
      </c>
      <c r="H115" s="284">
        <f t="shared" si="8"/>
        <v>336478.19288888888</v>
      </c>
      <c r="I115" s="284">
        <f t="shared" si="9"/>
        <v>378537.967</v>
      </c>
    </row>
    <row r="116" spans="1:9" x14ac:dyDescent="0.25">
      <c r="A116" s="108">
        <v>1990</v>
      </c>
      <c r="B116" s="108">
        <v>7</v>
      </c>
      <c r="C116" s="285">
        <f t="shared" si="6"/>
        <v>33086</v>
      </c>
      <c r="D116" s="108">
        <v>380134</v>
      </c>
      <c r="E116" s="284">
        <f t="shared" si="7"/>
        <v>9</v>
      </c>
      <c r="F116" s="286">
        <f>SUM(INT((C117-{1;7})/7)-INT((C116-{1;7}-1)/7))/2</f>
        <v>4.5</v>
      </c>
      <c r="G116" s="284">
        <f>INT((SUM(INT((C117-{1;7})/7)-INT((C116-{1;7}-1)/7))-(WEEKDAY(C116)=1))/2)</f>
        <v>4</v>
      </c>
      <c r="H116" s="284">
        <f t="shared" si="8"/>
        <v>367293.91822222224</v>
      </c>
      <c r="I116" s="284">
        <f t="shared" si="9"/>
        <v>413205.658</v>
      </c>
    </row>
    <row r="117" spans="1:9" x14ac:dyDescent="0.25">
      <c r="A117" s="108">
        <v>1990</v>
      </c>
      <c r="B117" s="108">
        <v>8</v>
      </c>
      <c r="C117" s="285">
        <f t="shared" si="6"/>
        <v>33117</v>
      </c>
      <c r="D117" s="108">
        <v>373688</v>
      </c>
      <c r="E117" s="284">
        <f t="shared" si="7"/>
        <v>10</v>
      </c>
      <c r="F117" s="286">
        <f>SUM(INT((C118-{1;7})/7)-INT((C117-{1;7}-1)/7))/2</f>
        <v>5</v>
      </c>
      <c r="G117" s="284">
        <f>INT((SUM(INT((C118-{1;7})/7)-INT((C117-{1;7}-1)/7))-(WEEKDAY(C117)=1))/2)</f>
        <v>5</v>
      </c>
      <c r="H117" s="284">
        <f t="shared" si="8"/>
        <v>324959.08479999995</v>
      </c>
      <c r="I117" s="284">
        <f t="shared" si="9"/>
        <v>324959.08479999995</v>
      </c>
    </row>
    <row r="118" spans="1:9" x14ac:dyDescent="0.25">
      <c r="A118" s="108">
        <v>1990</v>
      </c>
      <c r="B118" s="108">
        <v>9</v>
      </c>
      <c r="C118" s="285">
        <f t="shared" si="6"/>
        <v>33147</v>
      </c>
      <c r="D118" s="108">
        <v>393588</v>
      </c>
      <c r="E118" s="284">
        <f t="shared" si="7"/>
        <v>8</v>
      </c>
      <c r="F118" s="286">
        <f>SUM(INT((C119-{1;7})/7)-INT((C118-{1;7}-1)/7))/2</f>
        <v>4</v>
      </c>
      <c r="G118" s="284">
        <f>INT((SUM(INT((C119-{1;7})/7)-INT((C118-{1;7}-1)/7))-(WEEKDAY(C118)=1))/2)</f>
        <v>4</v>
      </c>
      <c r="H118" s="284">
        <f t="shared" si="8"/>
        <v>427830.15599999996</v>
      </c>
      <c r="I118" s="284">
        <f t="shared" si="9"/>
        <v>427830.15599999996</v>
      </c>
    </row>
    <row r="119" spans="1:9" x14ac:dyDescent="0.25">
      <c r="A119" s="108">
        <v>1990</v>
      </c>
      <c r="B119" s="108">
        <v>10</v>
      </c>
      <c r="C119" s="285">
        <f t="shared" si="6"/>
        <v>33178</v>
      </c>
      <c r="D119" s="108">
        <v>434192</v>
      </c>
      <c r="E119" s="284">
        <f t="shared" si="7"/>
        <v>9</v>
      </c>
      <c r="F119" s="286">
        <f>SUM(INT((C120-{1;7})/7)-INT((C119-{1;7}-1)/7))/2</f>
        <v>4.5</v>
      </c>
      <c r="G119" s="284">
        <f>INT((SUM(INT((C120-{1;7})/7)-INT((C119-{1;7}-1)/7))-(WEEKDAY(C119)=1))/2)</f>
        <v>4</v>
      </c>
      <c r="H119" s="284">
        <f t="shared" si="8"/>
        <v>419525.95911111106</v>
      </c>
      <c r="I119" s="284">
        <f t="shared" si="9"/>
        <v>471966.70399999997</v>
      </c>
    </row>
    <row r="120" spans="1:9" x14ac:dyDescent="0.25">
      <c r="A120" s="108">
        <v>1990</v>
      </c>
      <c r="B120" s="108">
        <v>11</v>
      </c>
      <c r="C120" s="285">
        <f t="shared" si="6"/>
        <v>33208</v>
      </c>
      <c r="D120" s="108">
        <v>430731</v>
      </c>
      <c r="E120" s="284">
        <f t="shared" si="7"/>
        <v>10</v>
      </c>
      <c r="F120" s="286">
        <f>SUM(INT((C121-{1;7})/7)-INT((C120-{1;7}-1)/7))/2</f>
        <v>5</v>
      </c>
      <c r="G120" s="284">
        <f>INT((SUM(INT((C121-{1;7})/7)-INT((C120-{1;7}-1)/7))-(WEEKDAY(C120)=1))/2)</f>
        <v>5</v>
      </c>
      <c r="H120" s="284">
        <f t="shared" si="8"/>
        <v>374563.6776</v>
      </c>
      <c r="I120" s="284">
        <f t="shared" si="9"/>
        <v>374563.6776</v>
      </c>
    </row>
    <row r="121" spans="1:9" x14ac:dyDescent="0.25">
      <c r="A121" s="108">
        <v>1990</v>
      </c>
      <c r="B121" s="108">
        <v>12</v>
      </c>
      <c r="C121" s="285">
        <f t="shared" si="6"/>
        <v>33239</v>
      </c>
      <c r="D121" s="108">
        <v>344468</v>
      </c>
      <c r="E121" s="284">
        <f t="shared" si="7"/>
        <v>8</v>
      </c>
      <c r="F121" s="286">
        <f>SUM(INT((C122-{1;7})/7)-INT((C121-{1;7}-1)/7))/2</f>
        <v>4</v>
      </c>
      <c r="G121" s="284">
        <f>INT((SUM(INT((C122-{1;7})/7)-INT((C121-{1;7}-1)/7))-(WEEKDAY(C121)=1))/2)</f>
        <v>4</v>
      </c>
      <c r="H121" s="284">
        <f t="shared" si="8"/>
        <v>374436.71600000001</v>
      </c>
      <c r="I121" s="284">
        <f t="shared" si="9"/>
        <v>374436.71600000001</v>
      </c>
    </row>
    <row r="122" spans="1:9" x14ac:dyDescent="0.25">
      <c r="A122" s="108">
        <v>1991</v>
      </c>
      <c r="B122" s="108">
        <v>1</v>
      </c>
      <c r="C122" s="285">
        <f t="shared" si="6"/>
        <v>33270</v>
      </c>
      <c r="D122" s="108">
        <v>411891</v>
      </c>
      <c r="E122" s="284">
        <f t="shared" si="7"/>
        <v>8</v>
      </c>
      <c r="F122" s="286">
        <f>SUM(INT((C123-{1;7})/7)-INT((C122-{1;7}-1)/7))/2</f>
        <v>4</v>
      </c>
      <c r="G122" s="284">
        <f>INT((SUM(INT((C123-{1;7})/7)-INT((C122-{1;7}-1)/7))-(WEEKDAY(C122)=1))/2)</f>
        <v>4</v>
      </c>
      <c r="H122" s="284">
        <f t="shared" si="8"/>
        <v>447725.51699999999</v>
      </c>
      <c r="I122" s="284">
        <f t="shared" si="9"/>
        <v>447725.51699999999</v>
      </c>
    </row>
    <row r="123" spans="1:9" x14ac:dyDescent="0.25">
      <c r="A123" s="108">
        <v>1991</v>
      </c>
      <c r="B123" s="108">
        <v>2</v>
      </c>
      <c r="C123" s="285">
        <f t="shared" si="6"/>
        <v>33298</v>
      </c>
      <c r="D123" s="108">
        <v>370497</v>
      </c>
      <c r="E123" s="284">
        <f t="shared" si="7"/>
        <v>10</v>
      </c>
      <c r="F123" s="286">
        <f>SUM(INT((C124-{1;7})/7)-INT((C123-{1;7}-1)/7))/2</f>
        <v>5</v>
      </c>
      <c r="G123" s="284">
        <f>INT((SUM(INT((C124-{1;7})/7)-INT((C123-{1;7}-1)/7))-(WEEKDAY(C123)=1))/2)</f>
        <v>5</v>
      </c>
      <c r="H123" s="284">
        <f t="shared" si="8"/>
        <v>322184.1912</v>
      </c>
      <c r="I123" s="284">
        <f t="shared" si="9"/>
        <v>322184.1912</v>
      </c>
    </row>
    <row r="124" spans="1:9" x14ac:dyDescent="0.25">
      <c r="A124" s="108">
        <v>1991</v>
      </c>
      <c r="B124" s="108">
        <v>3</v>
      </c>
      <c r="C124" s="285">
        <f t="shared" si="6"/>
        <v>33329</v>
      </c>
      <c r="D124" s="108">
        <v>437305</v>
      </c>
      <c r="E124" s="284">
        <f t="shared" si="7"/>
        <v>8</v>
      </c>
      <c r="F124" s="286">
        <f>SUM(INT((C125-{1;7})/7)-INT((C124-{1;7}-1)/7))/2</f>
        <v>4</v>
      </c>
      <c r="G124" s="284">
        <f>INT((SUM(INT((C125-{1;7})/7)-INT((C124-{1;7}-1)/7))-(WEEKDAY(C124)=1))/2)</f>
        <v>4</v>
      </c>
      <c r="H124" s="284">
        <f t="shared" si="8"/>
        <v>475350.53499999997</v>
      </c>
      <c r="I124" s="284">
        <f t="shared" si="9"/>
        <v>475350.53499999997</v>
      </c>
    </row>
    <row r="125" spans="1:9" x14ac:dyDescent="0.25">
      <c r="A125" s="108">
        <v>1991</v>
      </c>
      <c r="B125" s="108">
        <v>4</v>
      </c>
      <c r="C125" s="285">
        <f t="shared" si="6"/>
        <v>33359</v>
      </c>
      <c r="D125" s="108">
        <v>411270</v>
      </c>
      <c r="E125" s="284">
        <f t="shared" si="7"/>
        <v>9</v>
      </c>
      <c r="F125" s="286">
        <f>SUM(INT((C126-{1;7})/7)-INT((C125-{1;7}-1)/7))/2</f>
        <v>4.5</v>
      </c>
      <c r="G125" s="284">
        <f>INT((SUM(INT((C126-{1;7})/7)-INT((C125-{1;7}-1)/7))-(WEEKDAY(C125)=1))/2)</f>
        <v>4</v>
      </c>
      <c r="H125" s="284">
        <f t="shared" si="8"/>
        <v>397378.21333333332</v>
      </c>
      <c r="I125" s="284">
        <f t="shared" si="9"/>
        <v>447050.49</v>
      </c>
    </row>
    <row r="126" spans="1:9" x14ac:dyDescent="0.25">
      <c r="A126" s="108">
        <v>1991</v>
      </c>
      <c r="B126" s="108">
        <v>5</v>
      </c>
      <c r="C126" s="285">
        <f t="shared" si="6"/>
        <v>33390</v>
      </c>
      <c r="D126" s="108">
        <v>385495</v>
      </c>
      <c r="E126" s="284">
        <f t="shared" si="7"/>
        <v>10</v>
      </c>
      <c r="F126" s="286">
        <f>SUM(INT((C127-{1;7})/7)-INT((C126-{1;7}-1)/7))/2</f>
        <v>5</v>
      </c>
      <c r="G126" s="284">
        <f>INT((SUM(INT((C127-{1;7})/7)-INT((C126-{1;7}-1)/7))-(WEEKDAY(C126)=1))/2)</f>
        <v>5</v>
      </c>
      <c r="H126" s="284">
        <f t="shared" si="8"/>
        <v>335226.45199999999</v>
      </c>
      <c r="I126" s="284">
        <f t="shared" si="9"/>
        <v>335226.45199999999</v>
      </c>
    </row>
    <row r="127" spans="1:9" x14ac:dyDescent="0.25">
      <c r="A127" s="108">
        <v>1991</v>
      </c>
      <c r="B127" s="108">
        <v>6</v>
      </c>
      <c r="C127" s="285">
        <f t="shared" si="6"/>
        <v>33420</v>
      </c>
      <c r="D127" s="108">
        <v>341273</v>
      </c>
      <c r="E127" s="284">
        <f t="shared" si="7"/>
        <v>8</v>
      </c>
      <c r="F127" s="286">
        <f>SUM(INT((C128-{1;7})/7)-INT((C127-{1;7}-1)/7))/2</f>
        <v>4</v>
      </c>
      <c r="G127" s="284">
        <f>INT((SUM(INT((C128-{1;7})/7)-INT((C127-{1;7}-1)/7))-(WEEKDAY(C127)=1))/2)</f>
        <v>4</v>
      </c>
      <c r="H127" s="284">
        <f t="shared" si="8"/>
        <v>370963.75099999999</v>
      </c>
      <c r="I127" s="284">
        <f t="shared" si="9"/>
        <v>370963.75099999999</v>
      </c>
    </row>
    <row r="128" spans="1:9" x14ac:dyDescent="0.25">
      <c r="A128" s="108">
        <v>1991</v>
      </c>
      <c r="B128" s="108">
        <v>7</v>
      </c>
      <c r="C128" s="285">
        <f t="shared" si="6"/>
        <v>33451</v>
      </c>
      <c r="D128" s="108">
        <v>384217</v>
      </c>
      <c r="E128" s="284">
        <f t="shared" si="7"/>
        <v>10</v>
      </c>
      <c r="F128" s="286">
        <f>SUM(INT((C129-{1;7})/7)-INT((C128-{1;7}-1)/7))/2</f>
        <v>5</v>
      </c>
      <c r="G128" s="284">
        <f>INT((SUM(INT((C129-{1;7})/7)-INT((C128-{1;7}-1)/7))-(WEEKDAY(C128)=1))/2)</f>
        <v>5</v>
      </c>
      <c r="H128" s="284">
        <f t="shared" si="8"/>
        <v>334115.10320000001</v>
      </c>
      <c r="I128" s="284">
        <f t="shared" si="9"/>
        <v>334115.10320000001</v>
      </c>
    </row>
    <row r="129" spans="1:9" x14ac:dyDescent="0.25">
      <c r="A129" s="108">
        <v>1991</v>
      </c>
      <c r="B129" s="108">
        <v>8</v>
      </c>
      <c r="C129" s="285">
        <f t="shared" si="6"/>
        <v>33482</v>
      </c>
      <c r="D129" s="108">
        <v>373223</v>
      </c>
      <c r="E129" s="284">
        <f t="shared" si="7"/>
        <v>9</v>
      </c>
      <c r="F129" s="286">
        <f>SUM(INT((C130-{1;7})/7)-INT((C129-{1;7}-1)/7))/2</f>
        <v>4.5</v>
      </c>
      <c r="G129" s="284">
        <f>INT((SUM(INT((C130-{1;7})/7)-INT((C129-{1;7}-1)/7))-(WEEKDAY(C129)=1))/2)</f>
        <v>4</v>
      </c>
      <c r="H129" s="284">
        <f t="shared" si="8"/>
        <v>360616.35644444445</v>
      </c>
      <c r="I129" s="284">
        <f t="shared" si="9"/>
        <v>405693.40100000001</v>
      </c>
    </row>
    <row r="130" spans="1:9" x14ac:dyDescent="0.25">
      <c r="A130" s="108">
        <v>1991</v>
      </c>
      <c r="B130" s="108">
        <v>9</v>
      </c>
      <c r="C130" s="285">
        <f t="shared" si="6"/>
        <v>33512</v>
      </c>
      <c r="D130" s="108">
        <v>415771</v>
      </c>
      <c r="E130" s="284">
        <f t="shared" si="7"/>
        <v>8</v>
      </c>
      <c r="F130" s="286">
        <f>SUM(INT((C131-{1;7})/7)-INT((C130-{1;7}-1)/7))/2</f>
        <v>4</v>
      </c>
      <c r="G130" s="284">
        <f>INT((SUM(INT((C131-{1;7})/7)-INT((C130-{1;7}-1)/7))-(WEEKDAY(C130)=1))/2)</f>
        <v>4</v>
      </c>
      <c r="H130" s="284">
        <f t="shared" si="8"/>
        <v>451943.07699999999</v>
      </c>
      <c r="I130" s="284">
        <f t="shared" si="9"/>
        <v>451943.07699999999</v>
      </c>
    </row>
    <row r="131" spans="1:9" x14ac:dyDescent="0.25">
      <c r="A131" s="108">
        <v>1991</v>
      </c>
      <c r="B131" s="108">
        <v>10</v>
      </c>
      <c r="C131" s="285">
        <f t="shared" ref="C131:C175" si="10">DATE(A131,B131+1,1)</f>
        <v>33543</v>
      </c>
      <c r="D131" s="108">
        <v>448634</v>
      </c>
      <c r="E131" s="284">
        <f t="shared" si="7"/>
        <v>10</v>
      </c>
      <c r="F131" s="286">
        <f>SUM(INT((C132-{1;7})/7)-INT((C131-{1;7}-1)/7))/2</f>
        <v>5</v>
      </c>
      <c r="G131" s="284">
        <f>INT((SUM(INT((C132-{1;7})/7)-INT((C131-{1;7}-1)/7))-(WEEKDAY(C131)=1))/2)</f>
        <v>5</v>
      </c>
      <c r="H131" s="284">
        <f t="shared" si="8"/>
        <v>390132.12640000001</v>
      </c>
      <c r="I131" s="284">
        <f t="shared" si="9"/>
        <v>390132.12640000001</v>
      </c>
    </row>
    <row r="132" spans="1:9" x14ac:dyDescent="0.25">
      <c r="A132" s="108">
        <v>1991</v>
      </c>
      <c r="B132" s="108">
        <v>11</v>
      </c>
      <c r="C132" s="285">
        <f t="shared" si="10"/>
        <v>33573</v>
      </c>
      <c r="D132" s="108">
        <v>454341</v>
      </c>
      <c r="E132" s="284">
        <f t="shared" si="7"/>
        <v>9</v>
      </c>
      <c r="F132" s="286">
        <f>SUM(INT((C133-{1;7})/7)-INT((C132-{1;7}-1)/7))/2</f>
        <v>4.5</v>
      </c>
      <c r="G132" s="284">
        <f>INT((SUM(INT((C133-{1;7})/7)-INT((C132-{1;7}-1)/7))-(WEEKDAY(C132)=1))/2)</f>
        <v>4</v>
      </c>
      <c r="H132" s="284">
        <f t="shared" si="8"/>
        <v>438994.37066666665</v>
      </c>
      <c r="I132" s="284">
        <f t="shared" si="9"/>
        <v>493868.66699999996</v>
      </c>
    </row>
    <row r="133" spans="1:9" x14ac:dyDescent="0.25">
      <c r="A133" s="108">
        <v>1991</v>
      </c>
      <c r="B133" s="108">
        <v>12</v>
      </c>
      <c r="C133" s="285">
        <f t="shared" si="10"/>
        <v>33604</v>
      </c>
      <c r="D133" s="108">
        <v>350297</v>
      </c>
      <c r="E133" s="284">
        <f t="shared" ref="E133:E175" si="11">(C134-C133)-NETWORKDAYS(C133,C134)+1</f>
        <v>9</v>
      </c>
      <c r="F133" s="286">
        <f>SUM(INT((C134-{1;7})/7)-INT((C133-{1;7}-1)/7))/2</f>
        <v>4.5</v>
      </c>
      <c r="G133" s="284">
        <f>INT((SUM(INT((C134-{1;7})/7)-INT((C133-{1;7}-1)/7))-(WEEKDAY(C133)=1))/2)</f>
        <v>4</v>
      </c>
      <c r="H133" s="284">
        <f t="shared" ref="H133:H175" si="12">D133*4.348/F133</f>
        <v>338464.74577777775</v>
      </c>
      <c r="I133" s="284">
        <f t="shared" ref="I133:I175" si="13">D133*4.348/G133</f>
        <v>380772.83899999998</v>
      </c>
    </row>
    <row r="134" spans="1:9" x14ac:dyDescent="0.25">
      <c r="A134" s="108">
        <v>1992</v>
      </c>
      <c r="B134" s="108">
        <v>1</v>
      </c>
      <c r="C134" s="285">
        <f t="shared" si="10"/>
        <v>33635</v>
      </c>
      <c r="D134" s="108">
        <v>419104</v>
      </c>
      <c r="E134" s="284">
        <f t="shared" si="11"/>
        <v>10</v>
      </c>
      <c r="F134" s="286">
        <f>SUM(INT((C135-{1;7})/7)-INT((C134-{1;7}-1)/7))/2</f>
        <v>5</v>
      </c>
      <c r="G134" s="284">
        <f>INT((SUM(INT((C135-{1;7})/7)-INT((C134-{1;7}-1)/7))-(WEEKDAY(C134)=1))/2)</f>
        <v>5</v>
      </c>
      <c r="H134" s="284">
        <f t="shared" si="12"/>
        <v>364452.83840000001</v>
      </c>
      <c r="I134" s="284">
        <f t="shared" si="13"/>
        <v>364452.83840000001</v>
      </c>
    </row>
    <row r="135" spans="1:9" x14ac:dyDescent="0.25">
      <c r="A135" s="108">
        <v>1992</v>
      </c>
      <c r="B135" s="108">
        <v>2</v>
      </c>
      <c r="C135" s="285">
        <f t="shared" si="10"/>
        <v>33664</v>
      </c>
      <c r="D135" s="108">
        <v>398027</v>
      </c>
      <c r="E135" s="284">
        <f t="shared" si="11"/>
        <v>9</v>
      </c>
      <c r="F135" s="286">
        <f>SUM(INT((C136-{1;7})/7)-INT((C135-{1;7}-1)/7))/2</f>
        <v>4.5</v>
      </c>
      <c r="G135" s="284">
        <f>INT((SUM(INT((C136-{1;7})/7)-INT((C135-{1;7}-1)/7))-(WEEKDAY(C135)=1))/2)</f>
        <v>4</v>
      </c>
      <c r="H135" s="284">
        <f t="shared" si="12"/>
        <v>384582.53244444443</v>
      </c>
      <c r="I135" s="284">
        <f t="shared" si="13"/>
        <v>432655.34899999999</v>
      </c>
    </row>
    <row r="136" spans="1:9" x14ac:dyDescent="0.25">
      <c r="A136" s="108">
        <v>1992</v>
      </c>
      <c r="B136" s="108">
        <v>3</v>
      </c>
      <c r="C136" s="285">
        <f t="shared" si="10"/>
        <v>33695</v>
      </c>
      <c r="D136" s="108">
        <v>456059</v>
      </c>
      <c r="E136" s="284">
        <f t="shared" si="11"/>
        <v>8</v>
      </c>
      <c r="F136" s="286">
        <f>SUM(INT((C137-{1;7})/7)-INT((C136-{1;7}-1)/7))/2</f>
        <v>4</v>
      </c>
      <c r="G136" s="284">
        <f>INT((SUM(INT((C137-{1;7})/7)-INT((C136-{1;7}-1)/7))-(WEEKDAY(C136)=1))/2)</f>
        <v>4</v>
      </c>
      <c r="H136" s="284">
        <f t="shared" si="12"/>
        <v>495736.13299999997</v>
      </c>
      <c r="I136" s="284">
        <f t="shared" si="13"/>
        <v>495736.13299999997</v>
      </c>
    </row>
    <row r="137" spans="1:9" x14ac:dyDescent="0.25">
      <c r="A137" s="108">
        <v>1992</v>
      </c>
      <c r="B137" s="108">
        <v>4</v>
      </c>
      <c r="C137" s="285">
        <f t="shared" si="10"/>
        <v>33725</v>
      </c>
      <c r="D137" s="108">
        <v>430052</v>
      </c>
      <c r="E137" s="284">
        <f t="shared" si="11"/>
        <v>10</v>
      </c>
      <c r="F137" s="286">
        <f>SUM(INT((C138-{1;7})/7)-INT((C137-{1;7}-1)/7))/2</f>
        <v>5</v>
      </c>
      <c r="G137" s="284">
        <f>INT((SUM(INT((C138-{1;7})/7)-INT((C137-{1;7}-1)/7))-(WEEKDAY(C137)=1))/2)</f>
        <v>5</v>
      </c>
      <c r="H137" s="284">
        <f t="shared" si="12"/>
        <v>373973.21919999999</v>
      </c>
      <c r="I137" s="284">
        <f t="shared" si="13"/>
        <v>373973.21919999999</v>
      </c>
    </row>
    <row r="138" spans="1:9" x14ac:dyDescent="0.25">
      <c r="A138" s="108">
        <v>1992</v>
      </c>
      <c r="B138" s="108">
        <v>5</v>
      </c>
      <c r="C138" s="285">
        <f t="shared" si="10"/>
        <v>33756</v>
      </c>
      <c r="D138" s="108">
        <v>399757</v>
      </c>
      <c r="E138" s="284">
        <f t="shared" si="11"/>
        <v>8</v>
      </c>
      <c r="F138" s="286">
        <f>SUM(INT((C139-{1;7})/7)-INT((C138-{1;7}-1)/7))/2</f>
        <v>4</v>
      </c>
      <c r="G138" s="284">
        <f>INT((SUM(INT((C139-{1;7})/7)-INT((C138-{1;7}-1)/7))-(WEEKDAY(C138)=1))/2)</f>
        <v>4</v>
      </c>
      <c r="H138" s="284">
        <f t="shared" si="12"/>
        <v>434535.859</v>
      </c>
      <c r="I138" s="284">
        <f t="shared" si="13"/>
        <v>434535.859</v>
      </c>
    </row>
    <row r="139" spans="1:9" x14ac:dyDescent="0.25">
      <c r="A139" s="108">
        <v>1992</v>
      </c>
      <c r="B139" s="108">
        <v>6</v>
      </c>
      <c r="C139" s="285">
        <f t="shared" si="10"/>
        <v>33786</v>
      </c>
      <c r="D139" s="108">
        <v>362731</v>
      </c>
      <c r="E139" s="284">
        <f t="shared" si="11"/>
        <v>9</v>
      </c>
      <c r="F139" s="286">
        <f>SUM(INT((C140-{1;7})/7)-INT((C139-{1;7}-1)/7))/2</f>
        <v>4.5</v>
      </c>
      <c r="G139" s="284">
        <f>INT((SUM(INT((C140-{1;7})/7)-INT((C139-{1;7}-1)/7))-(WEEKDAY(C139)=1))/2)</f>
        <v>4</v>
      </c>
      <c r="H139" s="284">
        <f t="shared" si="12"/>
        <v>350478.75288888888</v>
      </c>
      <c r="I139" s="284">
        <f t="shared" si="13"/>
        <v>394288.59700000001</v>
      </c>
    </row>
    <row r="140" spans="1:9" x14ac:dyDescent="0.25">
      <c r="A140" s="108">
        <v>1992</v>
      </c>
      <c r="B140" s="108">
        <v>7</v>
      </c>
      <c r="C140" s="285">
        <f t="shared" si="10"/>
        <v>33817</v>
      </c>
      <c r="D140" s="108">
        <v>384896</v>
      </c>
      <c r="E140" s="284">
        <f t="shared" si="11"/>
        <v>10</v>
      </c>
      <c r="F140" s="286">
        <f>SUM(INT((C141-{1;7})/7)-INT((C140-{1;7}-1)/7))/2</f>
        <v>5</v>
      </c>
      <c r="G140" s="284">
        <f>INT((SUM(INT((C141-{1;7})/7)-INT((C140-{1;7}-1)/7))-(WEEKDAY(C140)=1))/2)</f>
        <v>5</v>
      </c>
      <c r="H140" s="284">
        <f t="shared" si="12"/>
        <v>334705.56160000002</v>
      </c>
      <c r="I140" s="284">
        <f t="shared" si="13"/>
        <v>334705.56160000002</v>
      </c>
    </row>
    <row r="141" spans="1:9" x14ac:dyDescent="0.25">
      <c r="A141" s="108">
        <v>1992</v>
      </c>
      <c r="B141" s="108">
        <v>8</v>
      </c>
      <c r="C141" s="285">
        <f t="shared" si="10"/>
        <v>33848</v>
      </c>
      <c r="D141" s="108">
        <v>385349</v>
      </c>
      <c r="E141" s="284">
        <f t="shared" si="11"/>
        <v>8</v>
      </c>
      <c r="F141" s="286">
        <f>SUM(INT((C142-{1;7})/7)-INT((C141-{1;7}-1)/7))/2</f>
        <v>4</v>
      </c>
      <c r="G141" s="284">
        <f>INT((SUM(INT((C142-{1;7})/7)-INT((C141-{1;7}-1)/7))-(WEEKDAY(C141)=1))/2)</f>
        <v>4</v>
      </c>
      <c r="H141" s="284">
        <f t="shared" si="12"/>
        <v>418874.36300000001</v>
      </c>
      <c r="I141" s="284">
        <f t="shared" si="13"/>
        <v>418874.36300000001</v>
      </c>
    </row>
    <row r="142" spans="1:9" x14ac:dyDescent="0.25">
      <c r="A142" s="108">
        <v>1992</v>
      </c>
      <c r="B142" s="108">
        <v>9</v>
      </c>
      <c r="C142" s="285">
        <f t="shared" si="10"/>
        <v>33878</v>
      </c>
      <c r="D142" s="108">
        <v>432289</v>
      </c>
      <c r="E142" s="284">
        <f t="shared" si="11"/>
        <v>10</v>
      </c>
      <c r="F142" s="286">
        <f>SUM(INT((C143-{1;7})/7)-INT((C142-{1;7}-1)/7))/2</f>
        <v>5</v>
      </c>
      <c r="G142" s="284">
        <f>INT((SUM(INT((C143-{1;7})/7)-INT((C142-{1;7}-1)/7))-(WEEKDAY(C142)=1))/2)</f>
        <v>5</v>
      </c>
      <c r="H142" s="284">
        <f t="shared" si="12"/>
        <v>375918.51439999999</v>
      </c>
      <c r="I142" s="284">
        <f t="shared" si="13"/>
        <v>375918.51439999999</v>
      </c>
    </row>
    <row r="143" spans="1:9" x14ac:dyDescent="0.25">
      <c r="A143" s="108">
        <v>1992</v>
      </c>
      <c r="B143" s="108">
        <v>10</v>
      </c>
      <c r="C143" s="285">
        <f t="shared" si="10"/>
        <v>33909</v>
      </c>
      <c r="D143" s="108">
        <v>468891</v>
      </c>
      <c r="E143" s="284">
        <f t="shared" si="11"/>
        <v>9</v>
      </c>
      <c r="F143" s="286">
        <f>SUM(INT((C144-{1;7})/7)-INT((C143-{1;7}-1)/7))/2</f>
        <v>4.5</v>
      </c>
      <c r="G143" s="284">
        <f>INT((SUM(INT((C144-{1;7})/7)-INT((C143-{1;7}-1)/7))-(WEEKDAY(C143)=1))/2)</f>
        <v>4</v>
      </c>
      <c r="H143" s="284">
        <f t="shared" si="12"/>
        <v>453052.90399999998</v>
      </c>
      <c r="I143" s="284">
        <f t="shared" si="13"/>
        <v>509684.51699999999</v>
      </c>
    </row>
    <row r="144" spans="1:9" x14ac:dyDescent="0.25">
      <c r="A144" s="108">
        <v>1992</v>
      </c>
      <c r="B144" s="108">
        <v>11</v>
      </c>
      <c r="C144" s="285">
        <f t="shared" si="10"/>
        <v>33939</v>
      </c>
      <c r="D144" s="108">
        <v>442702</v>
      </c>
      <c r="E144" s="284">
        <f t="shared" si="11"/>
        <v>8</v>
      </c>
      <c r="F144" s="286">
        <f>SUM(INT((C145-{1;7})/7)-INT((C144-{1;7}-1)/7))/2</f>
        <v>4</v>
      </c>
      <c r="G144" s="284">
        <f>INT((SUM(INT((C145-{1;7})/7)-INT((C144-{1;7}-1)/7))-(WEEKDAY(C144)=1))/2)</f>
        <v>4</v>
      </c>
      <c r="H144" s="284">
        <f t="shared" si="12"/>
        <v>481217.07399999996</v>
      </c>
      <c r="I144" s="284">
        <f t="shared" si="13"/>
        <v>481217.07399999996</v>
      </c>
    </row>
    <row r="145" spans="1:9" x14ac:dyDescent="0.25">
      <c r="A145" s="108">
        <v>1992</v>
      </c>
      <c r="B145" s="108">
        <v>12</v>
      </c>
      <c r="C145" s="285">
        <f t="shared" si="10"/>
        <v>33970</v>
      </c>
      <c r="D145" s="108">
        <v>370178</v>
      </c>
      <c r="E145" s="284">
        <f t="shared" si="11"/>
        <v>10</v>
      </c>
      <c r="F145" s="286">
        <f>SUM(INT((C146-{1;7})/7)-INT((C145-{1;7}-1)/7))/2</f>
        <v>5</v>
      </c>
      <c r="G145" s="284">
        <f>INT((SUM(INT((C146-{1;7})/7)-INT((C145-{1;7}-1)/7))-(WEEKDAY(C145)=1))/2)</f>
        <v>5</v>
      </c>
      <c r="H145" s="284">
        <f t="shared" si="12"/>
        <v>321906.78879999998</v>
      </c>
      <c r="I145" s="284">
        <f t="shared" si="13"/>
        <v>321906.78879999998</v>
      </c>
    </row>
    <row r="146" spans="1:9" x14ac:dyDescent="0.25">
      <c r="A146" s="108">
        <v>1993</v>
      </c>
      <c r="B146" s="108">
        <v>1</v>
      </c>
      <c r="C146" s="285">
        <f t="shared" si="10"/>
        <v>34001</v>
      </c>
      <c r="D146" s="108">
        <v>439400</v>
      </c>
      <c r="E146" s="284">
        <f t="shared" si="11"/>
        <v>8</v>
      </c>
      <c r="F146" s="286">
        <f>SUM(INT((C147-{1;7})/7)-INT((C146-{1;7}-1)/7))/2</f>
        <v>4</v>
      </c>
      <c r="G146" s="284">
        <f>INT((SUM(INT((C147-{1;7})/7)-INT((C146-{1;7}-1)/7))-(WEEKDAY(C146)=1))/2)</f>
        <v>4</v>
      </c>
      <c r="H146" s="284">
        <f t="shared" si="12"/>
        <v>477627.8</v>
      </c>
      <c r="I146" s="284">
        <f t="shared" si="13"/>
        <v>477627.8</v>
      </c>
    </row>
    <row r="147" spans="1:9" x14ac:dyDescent="0.25">
      <c r="A147" s="108">
        <v>1993</v>
      </c>
      <c r="B147" s="108">
        <v>2</v>
      </c>
      <c r="C147" s="285">
        <f t="shared" si="10"/>
        <v>34029</v>
      </c>
      <c r="D147" s="108">
        <v>393900</v>
      </c>
      <c r="E147" s="284">
        <f t="shared" si="11"/>
        <v>8</v>
      </c>
      <c r="F147" s="286">
        <f>SUM(INT((C148-{1;7})/7)-INT((C147-{1;7}-1)/7))/2</f>
        <v>4</v>
      </c>
      <c r="G147" s="284">
        <f>INT((SUM(INT((C148-{1;7})/7)-INT((C147-{1;7}-1)/7))-(WEEKDAY(C147)=1))/2)</f>
        <v>4</v>
      </c>
      <c r="H147" s="284">
        <f t="shared" si="12"/>
        <v>428169.3</v>
      </c>
      <c r="I147" s="284">
        <f t="shared" si="13"/>
        <v>428169.3</v>
      </c>
    </row>
    <row r="148" spans="1:9" x14ac:dyDescent="0.25">
      <c r="A148" s="108">
        <v>1993</v>
      </c>
      <c r="B148" s="108">
        <v>3</v>
      </c>
      <c r="C148" s="285">
        <f t="shared" si="10"/>
        <v>34060</v>
      </c>
      <c r="D148" s="108">
        <v>468700</v>
      </c>
      <c r="E148" s="284">
        <f t="shared" si="11"/>
        <v>9</v>
      </c>
      <c r="F148" s="286">
        <f>SUM(INT((C149-{1;7})/7)-INT((C148-{1;7}-1)/7))/2</f>
        <v>4.5</v>
      </c>
      <c r="G148" s="284">
        <f>INT((SUM(INT((C149-{1;7})/7)-INT((C148-{1;7}-1)/7))-(WEEKDAY(C148)=1))/2)</f>
        <v>4</v>
      </c>
      <c r="H148" s="284">
        <f t="shared" si="12"/>
        <v>452868.35555555555</v>
      </c>
      <c r="I148" s="284">
        <f t="shared" si="13"/>
        <v>509476.89999999997</v>
      </c>
    </row>
    <row r="149" spans="1:9" x14ac:dyDescent="0.25">
      <c r="A149" s="108">
        <v>1993</v>
      </c>
      <c r="B149" s="108">
        <v>4</v>
      </c>
      <c r="C149" s="285">
        <f t="shared" si="10"/>
        <v>34090</v>
      </c>
      <c r="D149" s="108">
        <v>438800</v>
      </c>
      <c r="E149" s="284">
        <f t="shared" si="11"/>
        <v>10</v>
      </c>
      <c r="F149" s="286">
        <f>SUM(INT((C150-{1;7})/7)-INT((C149-{1;7}-1)/7))/2</f>
        <v>5</v>
      </c>
      <c r="G149" s="284">
        <f>INT((SUM(INT((C150-{1;7})/7)-INT((C149-{1;7}-1)/7))-(WEEKDAY(C149)=1))/2)</f>
        <v>5</v>
      </c>
      <c r="H149" s="284">
        <f t="shared" si="12"/>
        <v>381580.48</v>
      </c>
      <c r="I149" s="284">
        <f t="shared" si="13"/>
        <v>381580.48</v>
      </c>
    </row>
    <row r="150" spans="1:9" x14ac:dyDescent="0.25">
      <c r="A150" s="108">
        <v>1993</v>
      </c>
      <c r="B150" s="108">
        <v>5</v>
      </c>
      <c r="C150" s="285">
        <f t="shared" si="10"/>
        <v>34121</v>
      </c>
      <c r="D150" s="108">
        <v>430100</v>
      </c>
      <c r="E150" s="284">
        <f t="shared" si="11"/>
        <v>8</v>
      </c>
      <c r="F150" s="286">
        <f>SUM(INT((C151-{1;7})/7)-INT((C150-{1;7}-1)/7))/2</f>
        <v>4</v>
      </c>
      <c r="G150" s="284">
        <f>INT((SUM(INT((C151-{1;7})/7)-INT((C150-{1;7}-1)/7))-(WEEKDAY(C150)=1))/2)</f>
        <v>4</v>
      </c>
      <c r="H150" s="284">
        <f t="shared" si="12"/>
        <v>467518.7</v>
      </c>
      <c r="I150" s="284">
        <f t="shared" si="13"/>
        <v>467518.7</v>
      </c>
    </row>
    <row r="151" spans="1:9" x14ac:dyDescent="0.25">
      <c r="A151" s="108">
        <v>1993</v>
      </c>
      <c r="B151" s="108">
        <v>6</v>
      </c>
      <c r="C151" s="285">
        <f t="shared" si="10"/>
        <v>34151</v>
      </c>
      <c r="D151" s="108">
        <v>366300</v>
      </c>
      <c r="E151" s="284">
        <f t="shared" si="11"/>
        <v>10</v>
      </c>
      <c r="F151" s="286">
        <f>SUM(INT((C152-{1;7})/7)-INT((C151-{1;7}-1)/7))/2</f>
        <v>5</v>
      </c>
      <c r="G151" s="284">
        <f>INT((SUM(INT((C152-{1;7})/7)-INT((C151-{1;7}-1)/7))-(WEEKDAY(C151)=1))/2)</f>
        <v>5</v>
      </c>
      <c r="H151" s="284">
        <f t="shared" si="12"/>
        <v>318534.48</v>
      </c>
      <c r="I151" s="284">
        <f t="shared" si="13"/>
        <v>318534.48</v>
      </c>
    </row>
    <row r="152" spans="1:9" x14ac:dyDescent="0.25">
      <c r="A152" s="108">
        <v>1993</v>
      </c>
      <c r="B152" s="108">
        <v>7</v>
      </c>
      <c r="C152" s="285">
        <f t="shared" si="10"/>
        <v>34182</v>
      </c>
      <c r="D152" s="108">
        <v>391000</v>
      </c>
      <c r="E152" s="284">
        <f t="shared" si="11"/>
        <v>9</v>
      </c>
      <c r="F152" s="286">
        <f>SUM(INT((C153-{1;7})/7)-INT((C152-{1;7}-1)/7))/2</f>
        <v>4.5</v>
      </c>
      <c r="G152" s="284">
        <f>INT((SUM(INT((C153-{1;7})/7)-INT((C152-{1;7}-1)/7))-(WEEKDAY(C152)=1))/2)</f>
        <v>4</v>
      </c>
      <c r="H152" s="284">
        <f t="shared" si="12"/>
        <v>377792.88888888888</v>
      </c>
      <c r="I152" s="284">
        <f t="shared" si="13"/>
        <v>425017</v>
      </c>
    </row>
    <row r="153" spans="1:9" x14ac:dyDescent="0.25">
      <c r="A153" s="108">
        <v>1993</v>
      </c>
      <c r="B153" s="108">
        <v>8</v>
      </c>
      <c r="C153" s="285">
        <f t="shared" si="10"/>
        <v>34213</v>
      </c>
      <c r="D153" s="108">
        <v>380900</v>
      </c>
      <c r="E153" s="284">
        <f t="shared" si="11"/>
        <v>8</v>
      </c>
      <c r="F153" s="286">
        <f>SUM(INT((C154-{1;7})/7)-INT((C153-{1;7}-1)/7))/2</f>
        <v>4</v>
      </c>
      <c r="G153" s="284">
        <f>INT((SUM(INT((C154-{1;7})/7)-INT((C153-{1;7}-1)/7))-(WEEKDAY(C153)=1))/2)</f>
        <v>4</v>
      </c>
      <c r="H153" s="284">
        <f t="shared" si="12"/>
        <v>414038.3</v>
      </c>
      <c r="I153" s="284">
        <f t="shared" si="13"/>
        <v>414038.3</v>
      </c>
    </row>
    <row r="154" spans="1:9" x14ac:dyDescent="0.25">
      <c r="A154" s="108">
        <v>1993</v>
      </c>
      <c r="B154" s="108">
        <v>9</v>
      </c>
      <c r="C154" s="285">
        <f t="shared" si="10"/>
        <v>34243</v>
      </c>
      <c r="D154" s="108">
        <v>431400</v>
      </c>
      <c r="E154" s="284">
        <f t="shared" si="11"/>
        <v>10</v>
      </c>
      <c r="F154" s="286">
        <f>SUM(INT((C155-{1;7})/7)-INT((C154-{1;7}-1)/7))/2</f>
        <v>5</v>
      </c>
      <c r="G154" s="284">
        <f>INT((SUM(INT((C155-{1;7})/7)-INT((C154-{1;7}-1)/7))-(WEEKDAY(C154)=1))/2)</f>
        <v>5</v>
      </c>
      <c r="H154" s="284">
        <f t="shared" si="12"/>
        <v>375145.44</v>
      </c>
      <c r="I154" s="284">
        <f t="shared" si="13"/>
        <v>375145.44</v>
      </c>
    </row>
    <row r="155" spans="1:9" x14ac:dyDescent="0.25">
      <c r="A155" s="108">
        <v>1993</v>
      </c>
      <c r="B155" s="108">
        <v>10</v>
      </c>
      <c r="C155" s="285">
        <f t="shared" si="10"/>
        <v>34274</v>
      </c>
      <c r="D155" s="108">
        <v>465400</v>
      </c>
      <c r="E155" s="284">
        <f t="shared" si="11"/>
        <v>8</v>
      </c>
      <c r="F155" s="286">
        <f>SUM(INT((C156-{1;7})/7)-INT((C155-{1;7}-1)/7))/2</f>
        <v>4</v>
      </c>
      <c r="G155" s="284">
        <f>INT((SUM(INT((C156-{1;7})/7)-INT((C155-{1;7}-1)/7))-(WEEKDAY(C155)=1))/2)</f>
        <v>4</v>
      </c>
      <c r="H155" s="284">
        <f t="shared" si="12"/>
        <v>505889.8</v>
      </c>
      <c r="I155" s="284">
        <f t="shared" si="13"/>
        <v>505889.8</v>
      </c>
    </row>
    <row r="156" spans="1:9" x14ac:dyDescent="0.25">
      <c r="A156" s="108">
        <v>1993</v>
      </c>
      <c r="B156" s="108">
        <v>11</v>
      </c>
      <c r="C156" s="285">
        <f t="shared" si="10"/>
        <v>34304</v>
      </c>
      <c r="D156" s="108">
        <v>471500</v>
      </c>
      <c r="E156" s="284">
        <f t="shared" si="11"/>
        <v>9</v>
      </c>
      <c r="F156" s="286">
        <f>SUM(INT((C157-{1;7})/7)-INT((C156-{1;7}-1)/7))/2</f>
        <v>4.5</v>
      </c>
      <c r="G156" s="284">
        <f>INT((SUM(INT((C157-{1;7})/7)-INT((C156-{1;7}-1)/7))-(WEEKDAY(C156)=1))/2)</f>
        <v>4</v>
      </c>
      <c r="H156" s="284">
        <f t="shared" si="12"/>
        <v>455573.77777777775</v>
      </c>
      <c r="I156" s="284">
        <f t="shared" si="13"/>
        <v>512520.5</v>
      </c>
    </row>
    <row r="157" spans="1:9" x14ac:dyDescent="0.25">
      <c r="A157" s="108">
        <v>1993</v>
      </c>
      <c r="B157" s="108">
        <v>12</v>
      </c>
      <c r="C157" s="285">
        <f t="shared" si="10"/>
        <v>34335</v>
      </c>
      <c r="D157" s="108">
        <v>387500</v>
      </c>
      <c r="E157" s="284">
        <f t="shared" si="11"/>
        <v>10</v>
      </c>
      <c r="F157" s="286">
        <f>SUM(INT((C158-{1;7})/7)-INT((C157-{1;7}-1)/7))/2</f>
        <v>5</v>
      </c>
      <c r="G157" s="284">
        <f>INT((SUM(INT((C158-{1;7})/7)-INT((C157-{1;7}-1)/7))-(WEEKDAY(C157)=1))/2)</f>
        <v>5</v>
      </c>
      <c r="H157" s="284">
        <f t="shared" si="12"/>
        <v>336970</v>
      </c>
      <c r="I157" s="284">
        <f t="shared" si="13"/>
        <v>336970</v>
      </c>
    </row>
    <row r="158" spans="1:9" x14ac:dyDescent="0.25">
      <c r="A158" s="108">
        <v>1994</v>
      </c>
      <c r="B158" s="108">
        <v>1</v>
      </c>
      <c r="C158" s="285">
        <f t="shared" si="10"/>
        <v>34366</v>
      </c>
      <c r="D158" s="108">
        <v>446400</v>
      </c>
      <c r="E158" s="284">
        <f t="shared" si="11"/>
        <v>8</v>
      </c>
      <c r="F158" s="286">
        <f>SUM(INT((C159-{1;7})/7)-INT((C158-{1;7}-1)/7))/2</f>
        <v>4</v>
      </c>
      <c r="G158" s="284">
        <f>INT((SUM(INT((C159-{1;7})/7)-INT((C158-{1;7}-1)/7))-(WEEKDAY(C158)=1))/2)</f>
        <v>4</v>
      </c>
      <c r="H158" s="284">
        <f t="shared" si="12"/>
        <v>485236.8</v>
      </c>
      <c r="I158" s="284">
        <f t="shared" si="13"/>
        <v>485236.8</v>
      </c>
    </row>
    <row r="159" spans="1:9" x14ac:dyDescent="0.25">
      <c r="A159" s="108">
        <v>1994</v>
      </c>
      <c r="B159" s="108">
        <v>2</v>
      </c>
      <c r="C159" s="285">
        <f t="shared" si="10"/>
        <v>34394</v>
      </c>
      <c r="D159" s="108">
        <v>421500</v>
      </c>
      <c r="E159" s="284">
        <f t="shared" si="11"/>
        <v>8</v>
      </c>
      <c r="F159" s="286">
        <f>SUM(INT((C160-{1;7})/7)-INT((C159-{1;7}-1)/7))/2</f>
        <v>4</v>
      </c>
      <c r="G159" s="284">
        <f>INT((SUM(INT((C160-{1;7})/7)-INT((C159-{1;7}-1)/7))-(WEEKDAY(C159)=1))/2)</f>
        <v>4</v>
      </c>
      <c r="H159" s="284">
        <f t="shared" si="12"/>
        <v>458170.5</v>
      </c>
      <c r="I159" s="284">
        <f t="shared" si="13"/>
        <v>458170.5</v>
      </c>
    </row>
    <row r="160" spans="1:9" x14ac:dyDescent="0.25">
      <c r="A160" s="108">
        <v>1994</v>
      </c>
      <c r="B160" s="108">
        <v>3</v>
      </c>
      <c r="C160" s="285">
        <f t="shared" si="10"/>
        <v>34425</v>
      </c>
      <c r="D160" s="108">
        <v>504800</v>
      </c>
      <c r="E160" s="284">
        <f t="shared" si="11"/>
        <v>10</v>
      </c>
      <c r="F160" s="286">
        <f>SUM(INT((C161-{1;7})/7)-INT((C160-{1;7}-1)/7))/2</f>
        <v>5</v>
      </c>
      <c r="G160" s="284">
        <f>INT((SUM(INT((C161-{1;7})/7)-INT((C160-{1;7}-1)/7))-(WEEKDAY(C160)=1))/2)</f>
        <v>5</v>
      </c>
      <c r="H160" s="284">
        <f t="shared" si="12"/>
        <v>438974.07999999996</v>
      </c>
      <c r="I160" s="284">
        <f t="shared" si="13"/>
        <v>438974.07999999996</v>
      </c>
    </row>
    <row r="161" spans="1:9" x14ac:dyDescent="0.25">
      <c r="A161" s="108">
        <v>1994</v>
      </c>
      <c r="B161" s="108">
        <v>4</v>
      </c>
      <c r="C161" s="285">
        <f t="shared" si="10"/>
        <v>34455</v>
      </c>
      <c r="D161" s="108">
        <v>492071</v>
      </c>
      <c r="E161" s="284">
        <f t="shared" si="11"/>
        <v>9</v>
      </c>
      <c r="F161" s="286">
        <f>SUM(INT((C162-{1;7})/7)-INT((C161-{1;7}-1)/7))/2</f>
        <v>4.5</v>
      </c>
      <c r="G161" s="284">
        <f>INT((SUM(INT((C162-{1;7})/7)-INT((C161-{1;7}-1)/7))-(WEEKDAY(C161)=1))/2)</f>
        <v>4</v>
      </c>
      <c r="H161" s="284">
        <f t="shared" si="12"/>
        <v>475449.93511111115</v>
      </c>
      <c r="I161" s="284">
        <f t="shared" si="13"/>
        <v>534881.17700000003</v>
      </c>
    </row>
    <row r="162" spans="1:9" x14ac:dyDescent="0.25">
      <c r="A162" s="108">
        <v>1994</v>
      </c>
      <c r="B162" s="108">
        <v>5</v>
      </c>
      <c r="C162" s="285">
        <f t="shared" si="10"/>
        <v>34486</v>
      </c>
      <c r="D162" s="108">
        <v>421253</v>
      </c>
      <c r="E162" s="284">
        <f t="shared" si="11"/>
        <v>8</v>
      </c>
      <c r="F162" s="286">
        <f>SUM(INT((C163-{1;7})/7)-INT((C162-{1;7}-1)/7))/2</f>
        <v>4</v>
      </c>
      <c r="G162" s="284">
        <f>INT((SUM(INT((C163-{1;7})/7)-INT((C162-{1;7}-1)/7))-(WEEKDAY(C162)=1))/2)</f>
        <v>4</v>
      </c>
      <c r="H162" s="284">
        <f t="shared" si="12"/>
        <v>457902.011</v>
      </c>
      <c r="I162" s="284">
        <f t="shared" si="13"/>
        <v>457902.011</v>
      </c>
    </row>
    <row r="163" spans="1:9" x14ac:dyDescent="0.25">
      <c r="A163" s="108">
        <v>1994</v>
      </c>
      <c r="B163" s="108">
        <v>6</v>
      </c>
      <c r="C163" s="285">
        <f t="shared" si="10"/>
        <v>34516</v>
      </c>
      <c r="D163" s="108">
        <v>396682</v>
      </c>
      <c r="E163" s="284">
        <f t="shared" si="11"/>
        <v>10</v>
      </c>
      <c r="F163" s="286">
        <f>SUM(INT((C164-{1;7})/7)-INT((C163-{1;7}-1)/7))/2</f>
        <v>5</v>
      </c>
      <c r="G163" s="284">
        <f>INT((SUM(INT((C164-{1;7})/7)-INT((C163-{1;7}-1)/7))-(WEEKDAY(C163)=1))/2)</f>
        <v>5</v>
      </c>
      <c r="H163" s="284">
        <f t="shared" si="12"/>
        <v>344954.66719999997</v>
      </c>
      <c r="I163" s="284">
        <f t="shared" si="13"/>
        <v>344954.66719999997</v>
      </c>
    </row>
    <row r="164" spans="1:9" x14ac:dyDescent="0.25">
      <c r="A164" s="108">
        <v>1994</v>
      </c>
      <c r="B164" s="108">
        <v>7</v>
      </c>
      <c r="C164" s="285">
        <f t="shared" si="10"/>
        <v>34547</v>
      </c>
      <c r="D164" s="108">
        <v>428000</v>
      </c>
      <c r="E164" s="284">
        <f t="shared" si="11"/>
        <v>8</v>
      </c>
      <c r="F164" s="286">
        <f>SUM(INT((C165-{1;7})/7)-INT((C164-{1;7}-1)/7))/2</f>
        <v>4</v>
      </c>
      <c r="G164" s="284">
        <f>INT((SUM(INT((C165-{1;7})/7)-INT((C164-{1;7}-1)/7))-(WEEKDAY(C164)=1))/2)</f>
        <v>4</v>
      </c>
      <c r="H164" s="284">
        <f t="shared" si="12"/>
        <v>465236</v>
      </c>
      <c r="I164" s="284">
        <f t="shared" si="13"/>
        <v>465236</v>
      </c>
    </row>
    <row r="165" spans="1:9" x14ac:dyDescent="0.25">
      <c r="A165" s="108">
        <v>1994</v>
      </c>
      <c r="B165" s="108">
        <v>8</v>
      </c>
      <c r="C165" s="285">
        <f t="shared" si="10"/>
        <v>34578</v>
      </c>
      <c r="D165" s="108">
        <v>421900</v>
      </c>
      <c r="E165" s="284">
        <f t="shared" si="11"/>
        <v>9</v>
      </c>
      <c r="F165" s="286">
        <f>SUM(INT((C166-{1;7})/7)-INT((C165-{1;7}-1)/7))/2</f>
        <v>4.5</v>
      </c>
      <c r="G165" s="284">
        <f>INT((SUM(INT((C166-{1;7})/7)-INT((C165-{1;7}-1)/7))-(WEEKDAY(C165)=1))/2)</f>
        <v>4</v>
      </c>
      <c r="H165" s="284">
        <f t="shared" si="12"/>
        <v>407649.15555555554</v>
      </c>
      <c r="I165" s="284">
        <f t="shared" si="13"/>
        <v>458605.3</v>
      </c>
    </row>
    <row r="166" spans="1:9" x14ac:dyDescent="0.25">
      <c r="A166" s="108">
        <v>1994</v>
      </c>
      <c r="B166" s="108">
        <v>9</v>
      </c>
      <c r="C166" s="285">
        <f t="shared" si="10"/>
        <v>34608</v>
      </c>
      <c r="D166" s="108">
        <v>465600</v>
      </c>
      <c r="E166" s="284">
        <f t="shared" si="11"/>
        <v>10</v>
      </c>
      <c r="F166" s="286">
        <f>SUM(INT((C167-{1;7})/7)-INT((C166-{1;7}-1)/7))/2</f>
        <v>5</v>
      </c>
      <c r="G166" s="284">
        <f>INT((SUM(INT((C167-{1;7})/7)-INT((C166-{1;7}-1)/7))-(WEEKDAY(C166)=1))/2)</f>
        <v>5</v>
      </c>
      <c r="H166" s="284">
        <f t="shared" si="12"/>
        <v>404885.76000000001</v>
      </c>
      <c r="I166" s="284">
        <f t="shared" si="13"/>
        <v>404885.76000000001</v>
      </c>
    </row>
    <row r="167" spans="1:9" x14ac:dyDescent="0.25">
      <c r="A167" s="108">
        <v>1994</v>
      </c>
      <c r="B167" s="108">
        <v>10</v>
      </c>
      <c r="C167" s="285">
        <f t="shared" si="10"/>
        <v>34639</v>
      </c>
      <c r="D167" s="108">
        <v>525793</v>
      </c>
      <c r="E167" s="284">
        <f t="shared" si="11"/>
        <v>8</v>
      </c>
      <c r="F167" s="286">
        <f>SUM(INT((C168-{1;7})/7)-INT((C167-{1;7}-1)/7))/2</f>
        <v>4</v>
      </c>
      <c r="G167" s="284">
        <f>INT((SUM(INT((C168-{1;7})/7)-INT((C167-{1;7}-1)/7))-(WEEKDAY(C167)=1))/2)</f>
        <v>4</v>
      </c>
      <c r="H167" s="284">
        <f t="shared" si="12"/>
        <v>571536.99100000004</v>
      </c>
      <c r="I167" s="284">
        <f t="shared" si="13"/>
        <v>571536.99100000004</v>
      </c>
    </row>
    <row r="168" spans="1:9" x14ac:dyDescent="0.25">
      <c r="A168" s="108">
        <v>1994</v>
      </c>
      <c r="B168" s="108">
        <v>11</v>
      </c>
      <c r="C168" s="285">
        <f t="shared" si="10"/>
        <v>34669</v>
      </c>
      <c r="D168" s="108">
        <v>499855</v>
      </c>
      <c r="E168" s="284">
        <f t="shared" si="11"/>
        <v>10</v>
      </c>
      <c r="F168" s="286">
        <f>SUM(INT((C169-{1;7})/7)-INT((C168-{1;7}-1)/7))/2</f>
        <v>5</v>
      </c>
      <c r="G168" s="284">
        <f>INT((SUM(INT((C169-{1;7})/7)-INT((C168-{1;7}-1)/7))-(WEEKDAY(C168)=1))/2)</f>
        <v>5</v>
      </c>
      <c r="H168" s="284">
        <f t="shared" si="12"/>
        <v>434673.908</v>
      </c>
      <c r="I168" s="284">
        <f t="shared" si="13"/>
        <v>434673.908</v>
      </c>
    </row>
    <row r="169" spans="1:9" x14ac:dyDescent="0.25">
      <c r="A169" s="108">
        <v>1994</v>
      </c>
      <c r="B169" s="108">
        <v>12</v>
      </c>
      <c r="C169" s="285">
        <f t="shared" si="10"/>
        <v>34700</v>
      </c>
      <c r="D169" s="108">
        <v>435287</v>
      </c>
      <c r="E169" s="284">
        <f t="shared" si="11"/>
        <v>9</v>
      </c>
      <c r="F169" s="286">
        <f>SUM(INT((C170-{1;7})/7)-INT((C169-{1;7}-1)/7))/2</f>
        <v>4.5</v>
      </c>
      <c r="G169" s="284">
        <f>INT((SUM(INT((C170-{1;7})/7)-INT((C169-{1;7}-1)/7))-(WEEKDAY(C169)=1))/2)</f>
        <v>4</v>
      </c>
      <c r="H169" s="284">
        <f t="shared" si="12"/>
        <v>420583.97244444443</v>
      </c>
      <c r="I169" s="284">
        <f t="shared" si="13"/>
        <v>473156.96899999998</v>
      </c>
    </row>
    <row r="170" spans="1:9" x14ac:dyDescent="0.25">
      <c r="A170" s="108">
        <v>1995</v>
      </c>
      <c r="B170" s="108">
        <v>1</v>
      </c>
      <c r="C170" s="285">
        <f t="shared" si="10"/>
        <v>34731</v>
      </c>
      <c r="D170" s="108">
        <v>479499</v>
      </c>
      <c r="E170" s="284">
        <f t="shared" si="11"/>
        <v>8</v>
      </c>
      <c r="F170" s="286">
        <f>SUM(INT((C171-{1;7})/7)-INT((C170-{1;7}-1)/7))/2</f>
        <v>4</v>
      </c>
      <c r="G170" s="284">
        <f>INT((SUM(INT((C171-{1;7})/7)-INT((C170-{1;7}-1)/7))-(WEEKDAY(C170)=1))/2)</f>
        <v>4</v>
      </c>
      <c r="H170" s="284">
        <f t="shared" si="12"/>
        <v>521215.413</v>
      </c>
      <c r="I170" s="284">
        <f t="shared" si="13"/>
        <v>521215.413</v>
      </c>
    </row>
    <row r="171" spans="1:9" x14ac:dyDescent="0.25">
      <c r="A171" s="108">
        <v>1995</v>
      </c>
      <c r="B171" s="108">
        <v>2</v>
      </c>
      <c r="C171" s="285">
        <f t="shared" si="10"/>
        <v>34759</v>
      </c>
      <c r="D171" s="108">
        <v>473027</v>
      </c>
      <c r="E171" s="284">
        <f t="shared" si="11"/>
        <v>9</v>
      </c>
      <c r="F171" s="286">
        <f>SUM(INT((C172-{1;7})/7)-INT((C171-{1;7}-1)/7))/2</f>
        <v>4.5</v>
      </c>
      <c r="G171" s="284">
        <f>INT((SUM(INT((C172-{1;7})/7)-INT((C171-{1;7}-1)/7))-(WEEKDAY(C171)=1))/2)</f>
        <v>4</v>
      </c>
      <c r="H171" s="284">
        <f t="shared" si="12"/>
        <v>457049.19911111111</v>
      </c>
      <c r="I171" s="284">
        <f t="shared" si="13"/>
        <v>514180.34899999999</v>
      </c>
    </row>
    <row r="172" spans="1:9" x14ac:dyDescent="0.25">
      <c r="A172" s="108">
        <v>1995</v>
      </c>
      <c r="B172" s="108">
        <v>3</v>
      </c>
      <c r="C172" s="285">
        <f t="shared" si="10"/>
        <v>34790</v>
      </c>
      <c r="D172" s="108">
        <v>554410</v>
      </c>
      <c r="E172" s="284">
        <f t="shared" si="11"/>
        <v>10</v>
      </c>
      <c r="F172" s="286">
        <f>SUM(INT((C173-{1;7})/7)-INT((C172-{1;7}-1)/7))/2</f>
        <v>5</v>
      </c>
      <c r="G172" s="284">
        <f>INT((SUM(INT((C173-{1;7})/7)-INT((C172-{1;7}-1)/7))-(WEEKDAY(C172)=1))/2)</f>
        <v>5</v>
      </c>
      <c r="H172" s="284">
        <f t="shared" si="12"/>
        <v>482114.93599999993</v>
      </c>
      <c r="I172" s="284">
        <f t="shared" si="13"/>
        <v>482114.93599999993</v>
      </c>
    </row>
    <row r="173" spans="1:9" x14ac:dyDescent="0.25">
      <c r="A173" s="108">
        <v>1995</v>
      </c>
      <c r="B173" s="108">
        <v>4</v>
      </c>
      <c r="C173" s="285">
        <f t="shared" si="10"/>
        <v>34820</v>
      </c>
      <c r="D173" s="108">
        <v>489574</v>
      </c>
      <c r="E173" s="284">
        <f t="shared" si="11"/>
        <v>8</v>
      </c>
      <c r="F173" s="286">
        <f>SUM(INT((C174-{1;7})/7)-INT((C173-{1;7}-1)/7))/2</f>
        <v>4</v>
      </c>
      <c r="G173" s="284">
        <f>INT((SUM(INT((C174-{1;7})/7)-INT((C173-{1;7}-1)/7))-(WEEKDAY(C173)=1))/2)</f>
        <v>4</v>
      </c>
      <c r="H173" s="284">
        <f t="shared" si="12"/>
        <v>532166.93799999997</v>
      </c>
      <c r="I173" s="284">
        <f t="shared" si="13"/>
        <v>532166.93799999997</v>
      </c>
    </row>
    <row r="174" spans="1:9" x14ac:dyDescent="0.25">
      <c r="A174" s="108">
        <v>1995</v>
      </c>
      <c r="B174" s="108">
        <v>5</v>
      </c>
      <c r="C174" s="285">
        <f t="shared" si="10"/>
        <v>34851</v>
      </c>
      <c r="D174" s="108">
        <v>462157</v>
      </c>
      <c r="E174" s="284">
        <f t="shared" si="11"/>
        <v>9</v>
      </c>
      <c r="F174" s="286">
        <f>SUM(INT((C175-{1;7})/7)-INT((C174-{1;7}-1)/7))/2</f>
        <v>4.5</v>
      </c>
      <c r="G174" s="284">
        <f>INT((SUM(INT((C175-{1;7})/7)-INT((C174-{1;7}-1)/7))-(WEEKDAY(C174)=1))/2)</f>
        <v>4</v>
      </c>
      <c r="H174" s="284">
        <f t="shared" si="12"/>
        <v>446546.36355555552</v>
      </c>
      <c r="I174" s="284">
        <f t="shared" si="13"/>
        <v>502364.65899999999</v>
      </c>
    </row>
    <row r="175" spans="1:9" x14ac:dyDescent="0.25">
      <c r="A175" s="108">
        <v>1995</v>
      </c>
      <c r="B175" s="108">
        <v>6</v>
      </c>
      <c r="C175" s="285">
        <f t="shared" si="10"/>
        <v>34881</v>
      </c>
      <c r="D175" s="108">
        <v>420331</v>
      </c>
      <c r="E175" s="284"/>
      <c r="F175" s="286"/>
      <c r="G175" s="284"/>
      <c r="H175" s="284"/>
      <c r="I175" s="28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25788-9576-4046-A771-6AD286BB5C4D}">
  <dimension ref="A1:P175"/>
  <sheetViews>
    <sheetView tabSelected="1" topLeftCell="C1" zoomScale="130" zoomScaleNormal="130" workbookViewId="0">
      <selection sqref="A1:G175"/>
    </sheetView>
  </sheetViews>
  <sheetFormatPr defaultRowHeight="15.75" x14ac:dyDescent="0.25"/>
  <cols>
    <col min="1" max="2" width="12.42578125" style="107" customWidth="1"/>
    <col min="3" max="3" width="15.140625" style="108" customWidth="1"/>
    <col min="4" max="4" width="13.28515625" style="108" customWidth="1"/>
    <col min="5" max="5" width="16.85546875" style="108" customWidth="1"/>
    <col min="6" max="6" width="18.85546875" style="108" customWidth="1"/>
    <col min="7" max="7" width="19.140625" style="108" customWidth="1"/>
    <col min="8" max="16" width="9.140625" style="108"/>
  </cols>
  <sheetData>
    <row r="1" spans="1:15" ht="42" customHeight="1" x14ac:dyDescent="0.25">
      <c r="A1" s="109" t="s">
        <v>7</v>
      </c>
      <c r="B1" s="109" t="s">
        <v>153</v>
      </c>
      <c r="C1" s="288" t="s">
        <v>515</v>
      </c>
      <c r="D1" s="288" t="s">
        <v>519</v>
      </c>
      <c r="E1" s="288" t="s">
        <v>517</v>
      </c>
      <c r="F1" s="288" t="s">
        <v>518</v>
      </c>
      <c r="G1" s="288" t="s">
        <v>516</v>
      </c>
      <c r="H1" s="125"/>
      <c r="I1" s="125"/>
      <c r="J1" s="125"/>
      <c r="K1" s="125"/>
      <c r="L1" s="125"/>
      <c r="M1" s="125"/>
      <c r="N1" s="125"/>
      <c r="O1" s="125"/>
    </row>
    <row r="2" spans="1:15" x14ac:dyDescent="0.25">
      <c r="A2" s="279">
        <v>29221</v>
      </c>
      <c r="B2" s="111">
        <v>276986</v>
      </c>
      <c r="E2" s="198">
        <f>AVERAGE(D14,D26,D38,D50,D62,D74,D86,D98,D110,D122,D134,D146,D158)</f>
        <v>16257.650641025644</v>
      </c>
      <c r="F2" s="198">
        <f>E2-AVERAGE($E$3:$E$13)</f>
        <v>17748.914918414925</v>
      </c>
      <c r="G2" s="198">
        <f>B2-F2</f>
        <v>259237.08508158507</v>
      </c>
    </row>
    <row r="3" spans="1:15" x14ac:dyDescent="0.25">
      <c r="A3" s="279">
        <v>29252</v>
      </c>
      <c r="B3" s="111">
        <v>260633</v>
      </c>
      <c r="E3" s="198">
        <f>AVERAGE(D15,D27,D39,D51,D63,D75,D87,D99,D111,D123,D135,D147,D159)</f>
        <v>-14651.708333333345</v>
      </c>
      <c r="F3" s="198">
        <f t="shared" ref="F3:F13" si="0">E3-AVERAGE($E$3:$E$13)</f>
        <v>-13160.444055944065</v>
      </c>
      <c r="G3" s="198">
        <f t="shared" ref="G3:G66" si="1">B3-F3</f>
        <v>273793.44405594404</v>
      </c>
    </row>
    <row r="4" spans="1:15" x14ac:dyDescent="0.25">
      <c r="A4" s="279">
        <v>29281</v>
      </c>
      <c r="B4" s="111">
        <v>291551</v>
      </c>
      <c r="E4" s="198">
        <f t="shared" ref="E4:E13" si="2">AVERAGE(D16,D28,D40,D52,D64,D76,D88,D100,D112,D124,D136,D148,D160)</f>
        <v>43189.891025641031</v>
      </c>
      <c r="F4" s="198">
        <f t="shared" si="0"/>
        <v>44681.155303030311</v>
      </c>
      <c r="G4" s="198">
        <f t="shared" si="1"/>
        <v>246869.8446969697</v>
      </c>
    </row>
    <row r="5" spans="1:15" x14ac:dyDescent="0.25">
      <c r="A5" s="279">
        <v>29312</v>
      </c>
      <c r="B5" s="111">
        <v>275383</v>
      </c>
      <c r="E5" s="198">
        <f t="shared" si="2"/>
        <v>15647.900641025635</v>
      </c>
      <c r="F5" s="198">
        <f t="shared" si="0"/>
        <v>17139.164918414914</v>
      </c>
      <c r="G5" s="198">
        <f t="shared" si="1"/>
        <v>258243.8350815851</v>
      </c>
    </row>
    <row r="6" spans="1:15" x14ac:dyDescent="0.25">
      <c r="A6" s="279">
        <v>29342</v>
      </c>
      <c r="B6" s="111">
        <v>275302</v>
      </c>
      <c r="E6" s="198">
        <f t="shared" si="2"/>
        <v>-4263.1474358974328</v>
      </c>
      <c r="F6" s="198">
        <f t="shared" si="0"/>
        <v>-2771.8831585081534</v>
      </c>
      <c r="G6" s="198">
        <f t="shared" si="1"/>
        <v>278073.88315850816</v>
      </c>
    </row>
    <row r="7" spans="1:15" x14ac:dyDescent="0.25">
      <c r="A7" s="279">
        <v>29373</v>
      </c>
      <c r="B7" s="111">
        <v>231693</v>
      </c>
      <c r="E7" s="198">
        <f t="shared" si="2"/>
        <v>-50860.121794871804</v>
      </c>
      <c r="F7" s="198">
        <f t="shared" si="0"/>
        <v>-49368.857517482524</v>
      </c>
      <c r="G7" s="198">
        <f t="shared" si="1"/>
        <v>281061.85751748254</v>
      </c>
    </row>
    <row r="8" spans="1:15" x14ac:dyDescent="0.25">
      <c r="A8" s="279">
        <v>29403</v>
      </c>
      <c r="B8" s="111">
        <v>238829</v>
      </c>
      <c r="C8" s="198">
        <f>(B2*0.5+SUM(B3:B13)+B14*0.5)/12</f>
        <v>269077.95833333331</v>
      </c>
      <c r="D8" s="198">
        <f>B8-C8</f>
        <v>-30248.958333333314</v>
      </c>
      <c r="E8" s="198">
        <f t="shared" si="2"/>
        <v>-27685.057692307695</v>
      </c>
      <c r="F8" s="198">
        <f t="shared" si="0"/>
        <v>-26193.793414918415</v>
      </c>
      <c r="G8" s="198">
        <f t="shared" si="1"/>
        <v>265022.79341491841</v>
      </c>
    </row>
    <row r="9" spans="1:15" x14ac:dyDescent="0.25">
      <c r="A9" s="279">
        <v>29434</v>
      </c>
      <c r="B9" s="111">
        <v>274215</v>
      </c>
      <c r="C9" s="198">
        <f t="shared" ref="C9:C72" si="3">(B3*0.5+SUM(B4:B14)+B15*0.5)/12</f>
        <v>270075.625</v>
      </c>
      <c r="D9" s="198">
        <f t="shared" ref="D9:D72" si="4">B9-C9</f>
        <v>4139.375</v>
      </c>
      <c r="E9" s="198">
        <f t="shared" si="2"/>
        <v>-16969.99038461539</v>
      </c>
      <c r="F9" s="198">
        <f t="shared" si="0"/>
        <v>-15478.72610722611</v>
      </c>
      <c r="G9" s="198">
        <f t="shared" si="1"/>
        <v>289693.7261072261</v>
      </c>
    </row>
    <row r="10" spans="1:15" x14ac:dyDescent="0.25">
      <c r="A10" s="279">
        <v>29465</v>
      </c>
      <c r="B10" s="111">
        <v>277808</v>
      </c>
      <c r="C10" s="198">
        <f t="shared" si="3"/>
        <v>271120</v>
      </c>
      <c r="D10" s="198">
        <f t="shared" si="4"/>
        <v>6688</v>
      </c>
      <c r="E10" s="198">
        <f t="shared" si="2"/>
        <v>3738.714743589745</v>
      </c>
      <c r="F10" s="198">
        <f t="shared" si="0"/>
        <v>5229.9790209790244</v>
      </c>
      <c r="G10" s="198">
        <f t="shared" si="1"/>
        <v>272578.02097902098</v>
      </c>
    </row>
    <row r="11" spans="1:15" x14ac:dyDescent="0.25">
      <c r="A11" s="279">
        <v>29495</v>
      </c>
      <c r="B11" s="111">
        <v>299060</v>
      </c>
      <c r="C11" s="198">
        <f t="shared" si="3"/>
        <v>272100.75</v>
      </c>
      <c r="D11" s="198">
        <f t="shared" si="4"/>
        <v>26959.25</v>
      </c>
      <c r="E11" s="198">
        <f t="shared" si="2"/>
        <v>43766.612179487172</v>
      </c>
      <c r="F11" s="198">
        <f t="shared" si="0"/>
        <v>45257.876456876453</v>
      </c>
      <c r="G11" s="198">
        <f t="shared" si="1"/>
        <v>253802.12354312354</v>
      </c>
    </row>
    <row r="12" spans="1:15" x14ac:dyDescent="0.25">
      <c r="A12" s="279">
        <v>29526</v>
      </c>
      <c r="B12" s="111">
        <v>286629</v>
      </c>
      <c r="C12" s="198">
        <f t="shared" si="3"/>
        <v>272823.5</v>
      </c>
      <c r="D12" s="198">
        <f t="shared" si="4"/>
        <v>13805.5</v>
      </c>
      <c r="E12" s="198">
        <f t="shared" si="2"/>
        <v>34963.419871794875</v>
      </c>
      <c r="F12" s="198">
        <f t="shared" si="0"/>
        <v>36454.684149184155</v>
      </c>
      <c r="G12" s="198">
        <f t="shared" si="1"/>
        <v>250174.31585081585</v>
      </c>
    </row>
    <row r="13" spans="1:15" x14ac:dyDescent="0.25">
      <c r="A13" s="279">
        <v>29556</v>
      </c>
      <c r="B13" s="111">
        <v>232313</v>
      </c>
      <c r="C13" s="198">
        <f t="shared" si="3"/>
        <v>273489.125</v>
      </c>
      <c r="D13" s="198">
        <f t="shared" si="4"/>
        <v>-41176.125</v>
      </c>
      <c r="E13" s="198">
        <f t="shared" si="2"/>
        <v>-43280.419871794868</v>
      </c>
      <c r="F13" s="198">
        <f t="shared" si="0"/>
        <v>-41789.155594405587</v>
      </c>
      <c r="G13" s="198">
        <f t="shared" si="1"/>
        <v>274102.1555944056</v>
      </c>
    </row>
    <row r="14" spans="1:15" x14ac:dyDescent="0.25">
      <c r="A14" s="279">
        <v>29587</v>
      </c>
      <c r="B14" s="111">
        <v>294053</v>
      </c>
      <c r="C14" s="198">
        <f t="shared" si="3"/>
        <v>274389.08333333331</v>
      </c>
      <c r="D14" s="198">
        <f t="shared" si="4"/>
        <v>19663.916666666686</v>
      </c>
      <c r="E14" s="198">
        <v>16257.650641025644</v>
      </c>
      <c r="F14" s="198">
        <v>17748.914918414925</v>
      </c>
      <c r="G14" s="198">
        <f t="shared" si="1"/>
        <v>276304.0850815851</v>
      </c>
    </row>
    <row r="15" spans="1:15" x14ac:dyDescent="0.25">
      <c r="A15" s="279">
        <v>29618</v>
      </c>
      <c r="B15" s="111">
        <v>267510</v>
      </c>
      <c r="C15" s="198">
        <f t="shared" si="3"/>
        <v>275739.16666666669</v>
      </c>
      <c r="D15" s="198">
        <f t="shared" si="4"/>
        <v>-8229.1666666666861</v>
      </c>
      <c r="E15" s="198">
        <v>-14651.708333333345</v>
      </c>
      <c r="F15" s="198">
        <v>-13160.444055944065</v>
      </c>
      <c r="G15" s="198">
        <f t="shared" si="1"/>
        <v>280670.44405594404</v>
      </c>
    </row>
    <row r="16" spans="1:15" x14ac:dyDescent="0.25">
      <c r="A16" s="279">
        <v>29646</v>
      </c>
      <c r="B16" s="111">
        <v>309739</v>
      </c>
      <c r="C16" s="198">
        <f t="shared" si="3"/>
        <v>276895.95833333331</v>
      </c>
      <c r="D16" s="198">
        <f t="shared" si="4"/>
        <v>32843.041666666686</v>
      </c>
      <c r="E16" s="198">
        <v>43189.891025641031</v>
      </c>
      <c r="F16" s="198">
        <v>44681.155303030311</v>
      </c>
      <c r="G16" s="198">
        <f t="shared" si="1"/>
        <v>265057.84469696967</v>
      </c>
    </row>
    <row r="17" spans="1:7" x14ac:dyDescent="0.25">
      <c r="A17" s="279">
        <v>29677</v>
      </c>
      <c r="B17" s="111">
        <v>280733</v>
      </c>
      <c r="C17" s="198">
        <f t="shared" si="3"/>
        <v>278388.41666666669</v>
      </c>
      <c r="D17" s="198">
        <f t="shared" si="4"/>
        <v>2344.5833333333139</v>
      </c>
      <c r="E17" s="198">
        <v>15647.900641025635</v>
      </c>
      <c r="F17" s="198">
        <v>17139.164918414914</v>
      </c>
      <c r="G17" s="198">
        <f t="shared" si="1"/>
        <v>263593.8350815851</v>
      </c>
    </row>
    <row r="18" spans="1:7" x14ac:dyDescent="0.25">
      <c r="A18" s="279">
        <v>29707</v>
      </c>
      <c r="B18" s="111">
        <v>287298</v>
      </c>
      <c r="C18" s="198">
        <f t="shared" si="3"/>
        <v>279556.875</v>
      </c>
      <c r="D18" s="198">
        <f t="shared" si="4"/>
        <v>7741.125</v>
      </c>
      <c r="E18" s="198">
        <v>-4263.1474358974328</v>
      </c>
      <c r="F18" s="198">
        <v>-2771.8831585081534</v>
      </c>
      <c r="G18" s="198">
        <f t="shared" si="1"/>
        <v>290069.88315850816</v>
      </c>
    </row>
    <row r="19" spans="1:7" x14ac:dyDescent="0.25">
      <c r="A19" s="279">
        <v>29738</v>
      </c>
      <c r="B19" s="111">
        <v>235672</v>
      </c>
      <c r="C19" s="198">
        <f t="shared" si="3"/>
        <v>280151.54166666669</v>
      </c>
      <c r="D19" s="198">
        <f t="shared" si="4"/>
        <v>-44479.541666666686</v>
      </c>
      <c r="E19" s="198">
        <v>-50860.121794871804</v>
      </c>
      <c r="F19" s="198">
        <v>-49368.857517482524</v>
      </c>
      <c r="G19" s="198">
        <f t="shared" si="1"/>
        <v>285040.85751748254</v>
      </c>
    </row>
    <row r="20" spans="1:7" x14ac:dyDescent="0.25">
      <c r="A20" s="279">
        <v>29768</v>
      </c>
      <c r="B20" s="111">
        <v>256449</v>
      </c>
      <c r="C20" s="198">
        <f t="shared" si="3"/>
        <v>280588.33333333331</v>
      </c>
      <c r="D20" s="198">
        <f t="shared" si="4"/>
        <v>-24139.333333333314</v>
      </c>
      <c r="E20" s="198">
        <v>-27685.057692307695</v>
      </c>
      <c r="F20" s="198">
        <v>-26193.793414918415</v>
      </c>
      <c r="G20" s="198">
        <f t="shared" si="1"/>
        <v>282642.79341491841</v>
      </c>
    </row>
    <row r="21" spans="1:7" x14ac:dyDescent="0.25">
      <c r="A21" s="279">
        <v>29799</v>
      </c>
      <c r="B21" s="111">
        <v>288997</v>
      </c>
      <c r="C21" s="198">
        <f t="shared" si="3"/>
        <v>280259.41666666669</v>
      </c>
      <c r="D21" s="198">
        <f t="shared" si="4"/>
        <v>8737.5833333333139</v>
      </c>
      <c r="E21" s="198">
        <v>-16969.99038461539</v>
      </c>
      <c r="F21" s="198">
        <v>-15478.72610722611</v>
      </c>
      <c r="G21" s="198">
        <f t="shared" si="1"/>
        <v>304475.7261072261</v>
      </c>
    </row>
    <row r="22" spans="1:7" x14ac:dyDescent="0.25">
      <c r="A22" s="279">
        <v>29830</v>
      </c>
      <c r="B22" s="111">
        <v>290789</v>
      </c>
      <c r="C22" s="198">
        <f t="shared" si="3"/>
        <v>279719.95833333331</v>
      </c>
      <c r="D22" s="198">
        <f t="shared" si="4"/>
        <v>11069.041666666686</v>
      </c>
      <c r="E22" s="198">
        <v>3738.714743589745</v>
      </c>
      <c r="F22" s="198">
        <v>5229.9790209790244</v>
      </c>
      <c r="G22" s="198">
        <f t="shared" si="1"/>
        <v>285559.02097902098</v>
      </c>
    </row>
    <row r="23" spans="1:7" x14ac:dyDescent="0.25">
      <c r="A23" s="279">
        <v>29860</v>
      </c>
      <c r="B23" s="111">
        <v>321898</v>
      </c>
      <c r="C23" s="198">
        <f t="shared" si="3"/>
        <v>279599.54166666669</v>
      </c>
      <c r="D23" s="198">
        <f t="shared" si="4"/>
        <v>42298.458333333314</v>
      </c>
      <c r="E23" s="198">
        <v>43766.612179487172</v>
      </c>
      <c r="F23" s="198">
        <v>45257.876456876453</v>
      </c>
      <c r="G23" s="198">
        <f t="shared" si="1"/>
        <v>276640.12354312354</v>
      </c>
    </row>
    <row r="24" spans="1:7" x14ac:dyDescent="0.25">
      <c r="A24" s="279">
        <v>29891</v>
      </c>
      <c r="B24" s="111">
        <v>291834</v>
      </c>
      <c r="C24" s="198">
        <f t="shared" si="3"/>
        <v>279455.79166666669</v>
      </c>
      <c r="D24" s="198">
        <f t="shared" si="4"/>
        <v>12378.208333333314</v>
      </c>
      <c r="E24" s="198">
        <v>34963.419871794875</v>
      </c>
      <c r="F24" s="198">
        <v>36454.684149184155</v>
      </c>
      <c r="G24" s="198">
        <f t="shared" si="1"/>
        <v>255379.31585081585</v>
      </c>
    </row>
    <row r="25" spans="1:7" x14ac:dyDescent="0.25">
      <c r="A25" s="279">
        <v>29921</v>
      </c>
      <c r="B25" s="111">
        <v>241380</v>
      </c>
      <c r="C25" s="198">
        <f t="shared" si="3"/>
        <v>279353.5</v>
      </c>
      <c r="D25" s="198">
        <f t="shared" si="4"/>
        <v>-37973.5</v>
      </c>
      <c r="E25" s="198">
        <v>-43280.419871794868</v>
      </c>
      <c r="F25" s="198">
        <v>-41789.155594405587</v>
      </c>
      <c r="G25" s="198">
        <f t="shared" si="1"/>
        <v>283169.1555944056</v>
      </c>
    </row>
    <row r="26" spans="1:7" x14ac:dyDescent="0.25">
      <c r="A26" s="279">
        <v>29952</v>
      </c>
      <c r="B26" s="111">
        <v>295469</v>
      </c>
      <c r="C26" s="198">
        <f t="shared" si="3"/>
        <v>280192.125</v>
      </c>
      <c r="D26" s="198">
        <f t="shared" si="4"/>
        <v>15276.875</v>
      </c>
      <c r="E26" s="198">
        <v>16257.650641025644</v>
      </c>
      <c r="F26" s="198">
        <v>17748.914918414925</v>
      </c>
      <c r="G26" s="198">
        <f t="shared" si="1"/>
        <v>277720.0850815851</v>
      </c>
    </row>
    <row r="27" spans="1:7" x14ac:dyDescent="0.25">
      <c r="A27" s="279">
        <v>29983</v>
      </c>
      <c r="B27" s="111">
        <v>258200</v>
      </c>
      <c r="C27" s="198">
        <f t="shared" si="3"/>
        <v>281389.125</v>
      </c>
      <c r="D27" s="198">
        <f t="shared" si="4"/>
        <v>-23189.125</v>
      </c>
      <c r="E27" s="198">
        <v>-14651.708333333345</v>
      </c>
      <c r="F27" s="198">
        <v>-13160.444055944065</v>
      </c>
      <c r="G27" s="198">
        <f t="shared" si="1"/>
        <v>271360.44405594404</v>
      </c>
    </row>
    <row r="28" spans="1:7" x14ac:dyDescent="0.25">
      <c r="A28" s="279">
        <v>30011</v>
      </c>
      <c r="B28" s="111">
        <v>306102</v>
      </c>
      <c r="C28" s="198">
        <f t="shared" si="3"/>
        <v>282219.83333333331</v>
      </c>
      <c r="D28" s="198">
        <f t="shared" si="4"/>
        <v>23882.166666666686</v>
      </c>
      <c r="E28" s="198">
        <v>43189.891025641031</v>
      </c>
      <c r="F28" s="198">
        <v>44681.155303030311</v>
      </c>
      <c r="G28" s="198">
        <f t="shared" si="1"/>
        <v>261420.8446969697</v>
      </c>
    </row>
    <row r="29" spans="1:7" x14ac:dyDescent="0.25">
      <c r="A29" s="279">
        <v>30042</v>
      </c>
      <c r="B29" s="111">
        <v>281480</v>
      </c>
      <c r="C29" s="198">
        <f t="shared" si="3"/>
        <v>283409.75</v>
      </c>
      <c r="D29" s="198">
        <f t="shared" si="4"/>
        <v>-1929.75</v>
      </c>
      <c r="E29" s="198">
        <v>15647.900641025635</v>
      </c>
      <c r="F29" s="198">
        <v>17139.164918414914</v>
      </c>
      <c r="G29" s="198">
        <f t="shared" si="1"/>
        <v>264340.8350815851</v>
      </c>
    </row>
    <row r="30" spans="1:7" x14ac:dyDescent="0.25">
      <c r="A30" s="279">
        <v>30072</v>
      </c>
      <c r="B30" s="111">
        <v>283101</v>
      </c>
      <c r="C30" s="198">
        <f t="shared" si="3"/>
        <v>285323.25</v>
      </c>
      <c r="D30" s="198">
        <f t="shared" si="4"/>
        <v>-2222.25</v>
      </c>
      <c r="E30" s="198">
        <v>-4263.1474358974328</v>
      </c>
      <c r="F30" s="198">
        <v>-2771.8831585081534</v>
      </c>
      <c r="G30" s="198">
        <f t="shared" si="1"/>
        <v>285872.88315850816</v>
      </c>
    </row>
    <row r="31" spans="1:7" x14ac:dyDescent="0.25">
      <c r="A31" s="279">
        <v>30103</v>
      </c>
      <c r="B31" s="111">
        <v>237414</v>
      </c>
      <c r="C31" s="198">
        <f t="shared" si="3"/>
        <v>287461.58333333331</v>
      </c>
      <c r="D31" s="198">
        <f t="shared" si="4"/>
        <v>-50047.583333333314</v>
      </c>
      <c r="E31" s="198">
        <v>-50860.121794871804</v>
      </c>
      <c r="F31" s="198">
        <v>-49368.857517482524</v>
      </c>
      <c r="G31" s="198">
        <f t="shared" si="1"/>
        <v>286782.85751748254</v>
      </c>
    </row>
    <row r="32" spans="1:7" x14ac:dyDescent="0.25">
      <c r="A32" s="279">
        <v>30133</v>
      </c>
      <c r="B32" s="111">
        <v>274834</v>
      </c>
      <c r="C32" s="198">
        <f t="shared" si="3"/>
        <v>289789.875</v>
      </c>
      <c r="D32" s="198">
        <f t="shared" si="4"/>
        <v>-14955.875</v>
      </c>
      <c r="E32" s="198">
        <v>-27685.057692307695</v>
      </c>
      <c r="F32" s="198">
        <v>-26193.793414918415</v>
      </c>
      <c r="G32" s="198">
        <f t="shared" si="1"/>
        <v>301027.79341491841</v>
      </c>
    </row>
    <row r="33" spans="1:7" x14ac:dyDescent="0.25">
      <c r="A33" s="279">
        <v>30164</v>
      </c>
      <c r="B33" s="111">
        <v>299340</v>
      </c>
      <c r="C33" s="198">
        <f t="shared" si="3"/>
        <v>292874.54166666669</v>
      </c>
      <c r="D33" s="198">
        <f t="shared" si="4"/>
        <v>6465.4583333333139</v>
      </c>
      <c r="E33" s="198">
        <v>-16969.99038461539</v>
      </c>
      <c r="F33" s="198">
        <v>-15478.72610722611</v>
      </c>
      <c r="G33" s="198">
        <f t="shared" si="1"/>
        <v>314818.7261072261</v>
      </c>
    </row>
    <row r="34" spans="1:7" x14ac:dyDescent="0.25">
      <c r="A34" s="279">
        <v>30195</v>
      </c>
      <c r="B34" s="111">
        <v>300383</v>
      </c>
      <c r="C34" s="198">
        <f t="shared" si="3"/>
        <v>296325.58333333331</v>
      </c>
      <c r="D34" s="198">
        <f t="shared" si="4"/>
        <v>4057.4166666666861</v>
      </c>
      <c r="E34" s="198">
        <v>3738.714743589745</v>
      </c>
      <c r="F34" s="198">
        <v>5229.9790209790244</v>
      </c>
      <c r="G34" s="198">
        <f t="shared" si="1"/>
        <v>295153.02097902098</v>
      </c>
    </row>
    <row r="35" spans="1:7" x14ac:dyDescent="0.25">
      <c r="A35" s="279">
        <v>30225</v>
      </c>
      <c r="B35" s="111">
        <v>340862</v>
      </c>
      <c r="C35" s="198">
        <f t="shared" si="3"/>
        <v>299498.79166666669</v>
      </c>
      <c r="D35" s="198">
        <f t="shared" si="4"/>
        <v>41363.208333333314</v>
      </c>
      <c r="E35" s="198">
        <v>43766.612179487172</v>
      </c>
      <c r="F35" s="198">
        <v>45257.876456876453</v>
      </c>
      <c r="G35" s="198">
        <f t="shared" si="1"/>
        <v>295604.12354312354</v>
      </c>
    </row>
    <row r="36" spans="1:7" x14ac:dyDescent="0.25">
      <c r="A36" s="279">
        <v>30256</v>
      </c>
      <c r="B36" s="111">
        <v>318794</v>
      </c>
      <c r="C36" s="198">
        <f t="shared" si="3"/>
        <v>302788.45833333331</v>
      </c>
      <c r="D36" s="198">
        <f t="shared" si="4"/>
        <v>16005.541666666686</v>
      </c>
      <c r="E36" s="198">
        <v>34963.419871794875</v>
      </c>
      <c r="F36" s="198">
        <v>36454.684149184155</v>
      </c>
      <c r="G36" s="198">
        <f t="shared" si="1"/>
        <v>282339.31585081585</v>
      </c>
    </row>
    <row r="37" spans="1:7" x14ac:dyDescent="0.25">
      <c r="A37" s="279">
        <v>30286</v>
      </c>
      <c r="B37" s="111">
        <v>265740</v>
      </c>
      <c r="C37" s="198">
        <f t="shared" si="3"/>
        <v>305969.70833333331</v>
      </c>
      <c r="D37" s="198">
        <f t="shared" si="4"/>
        <v>-40229.708333333314</v>
      </c>
      <c r="E37" s="198">
        <v>-43280.419871794868</v>
      </c>
      <c r="F37" s="198">
        <v>-41789.155594405587</v>
      </c>
      <c r="G37" s="198">
        <f t="shared" si="1"/>
        <v>307529.1555944056</v>
      </c>
    </row>
    <row r="38" spans="1:7" x14ac:dyDescent="0.25">
      <c r="A38" s="279">
        <v>30682</v>
      </c>
      <c r="B38" s="111">
        <v>326988</v>
      </c>
      <c r="C38" s="198">
        <f t="shared" si="3"/>
        <v>307493.33333333331</v>
      </c>
      <c r="D38" s="198">
        <f t="shared" si="4"/>
        <v>19494.666666666686</v>
      </c>
      <c r="E38" s="198">
        <v>16257.650641025644</v>
      </c>
      <c r="F38" s="198">
        <v>17748.914918414925</v>
      </c>
      <c r="G38" s="198">
        <f t="shared" si="1"/>
        <v>309239.0850815851</v>
      </c>
    </row>
    <row r="39" spans="1:7" x14ac:dyDescent="0.25">
      <c r="A39" s="279">
        <v>30713</v>
      </c>
      <c r="B39" s="111">
        <v>300713</v>
      </c>
      <c r="C39" s="198">
        <f t="shared" si="3"/>
        <v>308683.66666666669</v>
      </c>
      <c r="D39" s="198">
        <f t="shared" si="4"/>
        <v>-7970.6666666666861</v>
      </c>
      <c r="E39" s="198">
        <v>-14651.708333333345</v>
      </c>
      <c r="F39" s="198">
        <v>-13160.444055944065</v>
      </c>
      <c r="G39" s="198">
        <f t="shared" si="1"/>
        <v>313873.44405594404</v>
      </c>
    </row>
    <row r="40" spans="1:7" x14ac:dyDescent="0.25">
      <c r="A40" s="279">
        <v>30742</v>
      </c>
      <c r="B40" s="111">
        <v>346414</v>
      </c>
      <c r="C40" s="198">
        <f t="shared" si="3"/>
        <v>310627.91666666669</v>
      </c>
      <c r="D40" s="198">
        <f t="shared" si="4"/>
        <v>35786.083333333314</v>
      </c>
      <c r="E40" s="198">
        <v>43189.891025641031</v>
      </c>
      <c r="F40" s="198">
        <v>44681.155303030311</v>
      </c>
      <c r="G40" s="198">
        <f t="shared" si="1"/>
        <v>301732.84469696967</v>
      </c>
    </row>
    <row r="41" spans="1:7" x14ac:dyDescent="0.25">
      <c r="A41" s="279">
        <v>30773</v>
      </c>
      <c r="B41" s="111">
        <v>317325</v>
      </c>
      <c r="C41" s="198">
        <f t="shared" si="3"/>
        <v>311632</v>
      </c>
      <c r="D41" s="198">
        <f t="shared" si="4"/>
        <v>5693</v>
      </c>
      <c r="E41" s="198">
        <v>15647.900641025635</v>
      </c>
      <c r="F41" s="198">
        <v>17139.164918414914</v>
      </c>
      <c r="G41" s="198">
        <f t="shared" si="1"/>
        <v>300185.8350815851</v>
      </c>
    </row>
    <row r="42" spans="1:7" x14ac:dyDescent="0.25">
      <c r="A42" s="279">
        <v>30803</v>
      </c>
      <c r="B42" s="111">
        <v>326208</v>
      </c>
      <c r="C42" s="198">
        <f t="shared" si="3"/>
        <v>313212.25</v>
      </c>
      <c r="D42" s="198">
        <f t="shared" si="4"/>
        <v>12995.75</v>
      </c>
      <c r="E42" s="198">
        <v>-4263.1474358974328</v>
      </c>
      <c r="F42" s="198">
        <v>-2771.8831585081534</v>
      </c>
      <c r="G42" s="198">
        <f t="shared" si="1"/>
        <v>328979.88315850816</v>
      </c>
    </row>
    <row r="43" spans="1:7" x14ac:dyDescent="0.25">
      <c r="A43" s="279">
        <v>30834</v>
      </c>
      <c r="B43" s="111">
        <v>270657</v>
      </c>
      <c r="C43" s="198">
        <f t="shared" si="3"/>
        <v>315199.125</v>
      </c>
      <c r="D43" s="198">
        <f t="shared" si="4"/>
        <v>-44542.125</v>
      </c>
      <c r="E43" s="198">
        <v>-50860.121794871804</v>
      </c>
      <c r="F43" s="198">
        <v>-49368.857517482524</v>
      </c>
      <c r="G43" s="198">
        <f t="shared" si="1"/>
        <v>320025.85751748254</v>
      </c>
    </row>
    <row r="44" spans="1:7" x14ac:dyDescent="0.25">
      <c r="A44" s="279">
        <v>30864</v>
      </c>
      <c r="B44" s="111">
        <v>278158</v>
      </c>
      <c r="C44" s="198">
        <f t="shared" si="3"/>
        <v>315853.16666666669</v>
      </c>
      <c r="D44" s="198">
        <f t="shared" si="4"/>
        <v>-37695.166666666686</v>
      </c>
      <c r="E44" s="198">
        <v>-27685.057692307695</v>
      </c>
      <c r="F44" s="198">
        <v>-26193.793414918415</v>
      </c>
      <c r="G44" s="198">
        <f t="shared" si="1"/>
        <v>304351.79341491841</v>
      </c>
    </row>
    <row r="45" spans="1:7" x14ac:dyDescent="0.25">
      <c r="A45" s="279">
        <v>30895</v>
      </c>
      <c r="B45" s="111">
        <v>324584</v>
      </c>
      <c r="C45" s="198">
        <f t="shared" si="3"/>
        <v>316265.20833333331</v>
      </c>
      <c r="D45" s="198">
        <f t="shared" si="4"/>
        <v>8318.7916666666861</v>
      </c>
      <c r="E45" s="198">
        <v>-16969.99038461539</v>
      </c>
      <c r="F45" s="198">
        <v>-15478.72610722611</v>
      </c>
      <c r="G45" s="198">
        <f t="shared" si="1"/>
        <v>340062.7261072261</v>
      </c>
    </row>
    <row r="46" spans="1:7" x14ac:dyDescent="0.25">
      <c r="A46" s="279">
        <v>30926</v>
      </c>
      <c r="B46" s="111">
        <v>321801</v>
      </c>
      <c r="C46" s="198">
        <f t="shared" si="3"/>
        <v>317769</v>
      </c>
      <c r="D46" s="198">
        <f t="shared" si="4"/>
        <v>4032</v>
      </c>
      <c r="E46" s="198">
        <v>3738.714743589745</v>
      </c>
      <c r="F46" s="198">
        <v>5229.9790209790244</v>
      </c>
      <c r="G46" s="198">
        <f t="shared" si="1"/>
        <v>316571.02097902098</v>
      </c>
    </row>
    <row r="47" spans="1:7" x14ac:dyDescent="0.25">
      <c r="A47" s="279">
        <v>30956</v>
      </c>
      <c r="B47" s="111">
        <v>343542</v>
      </c>
      <c r="C47" s="198">
        <f t="shared" si="3"/>
        <v>319745.83333333331</v>
      </c>
      <c r="D47" s="198">
        <f t="shared" si="4"/>
        <v>23796.166666666686</v>
      </c>
      <c r="E47" s="198">
        <v>43766.612179487172</v>
      </c>
      <c r="F47" s="198">
        <v>45257.876456876453</v>
      </c>
      <c r="G47" s="198">
        <f t="shared" si="1"/>
        <v>298284.12354312354</v>
      </c>
    </row>
    <row r="48" spans="1:7" x14ac:dyDescent="0.25">
      <c r="A48" s="279">
        <v>30987</v>
      </c>
      <c r="B48" s="111">
        <v>354040</v>
      </c>
      <c r="C48" s="198">
        <f t="shared" si="3"/>
        <v>321039.45833333331</v>
      </c>
      <c r="D48" s="198">
        <f t="shared" si="4"/>
        <v>33000.541666666686</v>
      </c>
      <c r="E48" s="198">
        <v>34963.419871794875</v>
      </c>
      <c r="F48" s="198">
        <v>36454.684149184155</v>
      </c>
      <c r="G48" s="198">
        <f t="shared" si="1"/>
        <v>317585.31585081585</v>
      </c>
    </row>
    <row r="49" spans="1:7" x14ac:dyDescent="0.25">
      <c r="A49" s="279">
        <v>31017</v>
      </c>
      <c r="B49" s="111">
        <v>278179</v>
      </c>
      <c r="C49" s="198">
        <f t="shared" si="3"/>
        <v>321984.04166666669</v>
      </c>
      <c r="D49" s="198">
        <f t="shared" si="4"/>
        <v>-43805.041666666686</v>
      </c>
      <c r="E49" s="198">
        <v>-43280.419871794868</v>
      </c>
      <c r="F49" s="198">
        <v>-41789.155594405587</v>
      </c>
      <c r="G49" s="198">
        <f t="shared" si="1"/>
        <v>319968.1555944056</v>
      </c>
    </row>
    <row r="50" spans="1:7" x14ac:dyDescent="0.25">
      <c r="A50" s="279">
        <v>31048</v>
      </c>
      <c r="B50" s="111">
        <v>330246</v>
      </c>
      <c r="C50" s="198">
        <f t="shared" si="3"/>
        <v>323031.45833333331</v>
      </c>
      <c r="D50" s="198">
        <f t="shared" si="4"/>
        <v>7214.5416666666861</v>
      </c>
      <c r="E50" s="198">
        <v>16257.650641025644</v>
      </c>
      <c r="F50" s="198">
        <v>17748.914918414925</v>
      </c>
      <c r="G50" s="198">
        <f t="shared" si="1"/>
        <v>312497.0850815851</v>
      </c>
    </row>
    <row r="51" spans="1:7" x14ac:dyDescent="0.25">
      <c r="A51" s="279">
        <v>31079</v>
      </c>
      <c r="B51" s="111">
        <v>307344</v>
      </c>
      <c r="C51" s="198">
        <f t="shared" si="3"/>
        <v>324369.29166666669</v>
      </c>
      <c r="D51" s="198">
        <f t="shared" si="4"/>
        <v>-17025.291666666686</v>
      </c>
      <c r="E51" s="198">
        <v>-14651.708333333345</v>
      </c>
      <c r="F51" s="198">
        <v>-13160.444055944065</v>
      </c>
      <c r="G51" s="198">
        <f t="shared" si="1"/>
        <v>320504.44405594404</v>
      </c>
    </row>
    <row r="52" spans="1:7" x14ac:dyDescent="0.25">
      <c r="A52" s="279">
        <v>31107</v>
      </c>
      <c r="B52" s="111">
        <v>375874</v>
      </c>
      <c r="C52" s="198">
        <f t="shared" si="3"/>
        <v>326030.66666666669</v>
      </c>
      <c r="D52" s="198">
        <f t="shared" si="4"/>
        <v>49843.333333333314</v>
      </c>
      <c r="E52" s="198">
        <v>43189.891025641031</v>
      </c>
      <c r="F52" s="198">
        <v>44681.155303030311</v>
      </c>
      <c r="G52" s="198">
        <f t="shared" si="1"/>
        <v>331192.84469696967</v>
      </c>
    </row>
    <row r="53" spans="1:7" x14ac:dyDescent="0.25">
      <c r="A53" s="279">
        <v>31138</v>
      </c>
      <c r="B53" s="111">
        <v>335309</v>
      </c>
      <c r="C53" s="198">
        <f t="shared" si="3"/>
        <v>328050.08333333331</v>
      </c>
      <c r="D53" s="198">
        <f t="shared" si="4"/>
        <v>7258.9166666666861</v>
      </c>
      <c r="E53" s="198">
        <v>15647.900641025635</v>
      </c>
      <c r="F53" s="198">
        <v>17139.164918414914</v>
      </c>
      <c r="G53" s="198">
        <f t="shared" si="1"/>
        <v>318169.8350815851</v>
      </c>
    </row>
    <row r="54" spans="1:7" x14ac:dyDescent="0.25">
      <c r="A54" s="279">
        <v>31168</v>
      </c>
      <c r="B54" s="111">
        <v>339271</v>
      </c>
      <c r="C54" s="198">
        <f t="shared" si="3"/>
        <v>329738.95833333331</v>
      </c>
      <c r="D54" s="198">
        <f t="shared" si="4"/>
        <v>9532.0416666666861</v>
      </c>
      <c r="E54" s="198">
        <v>-4263.1474358974328</v>
      </c>
      <c r="F54" s="198">
        <v>-2771.8831585081534</v>
      </c>
      <c r="G54" s="198">
        <f t="shared" si="1"/>
        <v>342042.88315850816</v>
      </c>
    </row>
    <row r="55" spans="1:7" x14ac:dyDescent="0.25">
      <c r="A55" s="279">
        <v>31199</v>
      </c>
      <c r="B55" s="111">
        <v>280264</v>
      </c>
      <c r="C55" s="198">
        <f t="shared" si="3"/>
        <v>330804.29166666669</v>
      </c>
      <c r="D55" s="198">
        <f t="shared" si="4"/>
        <v>-50540.291666666686</v>
      </c>
      <c r="E55" s="198">
        <v>-50860.121794871804</v>
      </c>
      <c r="F55" s="198">
        <v>-49368.857517482524</v>
      </c>
      <c r="G55" s="198">
        <f t="shared" si="1"/>
        <v>329632.85751748254</v>
      </c>
    </row>
    <row r="56" spans="1:7" x14ac:dyDescent="0.25">
      <c r="A56" s="279">
        <v>31229</v>
      </c>
      <c r="B56" s="111">
        <v>293689</v>
      </c>
      <c r="C56" s="198">
        <f t="shared" si="3"/>
        <v>331676.79166666669</v>
      </c>
      <c r="D56" s="198">
        <f t="shared" si="4"/>
        <v>-37987.791666666686</v>
      </c>
      <c r="E56" s="198">
        <v>-27685.057692307695</v>
      </c>
      <c r="F56" s="198">
        <v>-26193.793414918415</v>
      </c>
      <c r="G56" s="198">
        <f t="shared" si="1"/>
        <v>319882.79341491841</v>
      </c>
    </row>
    <row r="57" spans="1:7" x14ac:dyDescent="0.25">
      <c r="A57" s="279">
        <v>31260</v>
      </c>
      <c r="B57" s="111">
        <v>341161</v>
      </c>
      <c r="C57" s="198">
        <f t="shared" si="3"/>
        <v>332612.75</v>
      </c>
      <c r="D57" s="198">
        <f t="shared" si="4"/>
        <v>8548.25</v>
      </c>
      <c r="E57" s="198">
        <v>-16969.99038461539</v>
      </c>
      <c r="F57" s="198">
        <v>-15478.72610722611</v>
      </c>
      <c r="G57" s="198">
        <f t="shared" si="1"/>
        <v>356639.7261072261</v>
      </c>
    </row>
    <row r="58" spans="1:7" x14ac:dyDescent="0.25">
      <c r="A58" s="279">
        <v>31291</v>
      </c>
      <c r="B58" s="111">
        <v>345097</v>
      </c>
      <c r="C58" s="198">
        <f t="shared" si="3"/>
        <v>333032.25</v>
      </c>
      <c r="D58" s="198">
        <f t="shared" si="4"/>
        <v>12064.75</v>
      </c>
      <c r="E58" s="198">
        <v>3738.714743589745</v>
      </c>
      <c r="F58" s="198">
        <v>5229.9790209790244</v>
      </c>
      <c r="G58" s="198">
        <f t="shared" si="1"/>
        <v>339867.02097902098</v>
      </c>
    </row>
    <row r="59" spans="1:7" x14ac:dyDescent="0.25">
      <c r="A59" s="279">
        <v>31321</v>
      </c>
      <c r="B59" s="111">
        <v>368712</v>
      </c>
      <c r="C59" s="198">
        <f t="shared" si="3"/>
        <v>333347.25</v>
      </c>
      <c r="D59" s="198">
        <f t="shared" si="4"/>
        <v>35364.75</v>
      </c>
      <c r="E59" s="198">
        <v>43766.612179487172</v>
      </c>
      <c r="F59" s="198">
        <v>45257.876456876453</v>
      </c>
      <c r="G59" s="198">
        <f t="shared" si="1"/>
        <v>323454.12354312354</v>
      </c>
    </row>
    <row r="60" spans="1:7" x14ac:dyDescent="0.25">
      <c r="A60" s="279">
        <v>31352</v>
      </c>
      <c r="B60" s="111">
        <v>369403</v>
      </c>
      <c r="C60" s="198">
        <f t="shared" si="3"/>
        <v>333648.08333333331</v>
      </c>
      <c r="D60" s="198">
        <f t="shared" si="4"/>
        <v>35754.916666666686</v>
      </c>
      <c r="E60" s="198">
        <v>34963.419871794875</v>
      </c>
      <c r="F60" s="198">
        <v>36454.684149184155</v>
      </c>
      <c r="G60" s="198">
        <f t="shared" si="1"/>
        <v>332948.31585081585</v>
      </c>
    </row>
    <row r="61" spans="1:7" x14ac:dyDescent="0.25">
      <c r="A61" s="279">
        <v>31382</v>
      </c>
      <c r="B61" s="111">
        <v>288384</v>
      </c>
      <c r="C61" s="198">
        <f t="shared" si="3"/>
        <v>333596.08333333331</v>
      </c>
      <c r="D61" s="198">
        <f t="shared" si="4"/>
        <v>-45212.083333333314</v>
      </c>
      <c r="E61" s="198">
        <v>-43280.419871794868</v>
      </c>
      <c r="F61" s="198">
        <v>-41789.155594405587</v>
      </c>
      <c r="G61" s="198">
        <f t="shared" si="1"/>
        <v>330173.1555944056</v>
      </c>
    </row>
    <row r="62" spans="1:7" x14ac:dyDescent="0.25">
      <c r="A62" s="279">
        <v>31413</v>
      </c>
      <c r="B62" s="111">
        <v>340981</v>
      </c>
      <c r="C62" s="198">
        <f t="shared" si="3"/>
        <v>333149.70833333331</v>
      </c>
      <c r="D62" s="198">
        <f t="shared" si="4"/>
        <v>7831.2916666666861</v>
      </c>
      <c r="E62" s="198">
        <v>16257.650641025644</v>
      </c>
      <c r="F62" s="198">
        <v>17748.914918414925</v>
      </c>
      <c r="G62" s="198">
        <f t="shared" si="1"/>
        <v>323232.0850815851</v>
      </c>
    </row>
    <row r="63" spans="1:7" x14ac:dyDescent="0.25">
      <c r="A63" s="279">
        <v>31444</v>
      </c>
      <c r="B63" s="111">
        <v>319072</v>
      </c>
      <c r="C63" s="198">
        <f t="shared" si="3"/>
        <v>331831.29166666669</v>
      </c>
      <c r="D63" s="198">
        <f t="shared" si="4"/>
        <v>-12759.291666666686</v>
      </c>
      <c r="E63" s="198">
        <v>-14651.708333333345</v>
      </c>
      <c r="F63" s="198">
        <v>-13160.444055944065</v>
      </c>
      <c r="G63" s="198">
        <f t="shared" si="1"/>
        <v>332232.44405594404</v>
      </c>
    </row>
    <row r="64" spans="1:7" x14ac:dyDescent="0.25">
      <c r="A64" s="279">
        <v>31472</v>
      </c>
      <c r="B64" s="111">
        <v>374214</v>
      </c>
      <c r="C64" s="198">
        <f t="shared" si="3"/>
        <v>330170.95833333331</v>
      </c>
      <c r="D64" s="198">
        <f t="shared" si="4"/>
        <v>44043.041666666686</v>
      </c>
      <c r="E64" s="198">
        <v>43189.891025641031</v>
      </c>
      <c r="F64" s="198">
        <v>44681.155303030311</v>
      </c>
      <c r="G64" s="198">
        <f t="shared" si="1"/>
        <v>329532.84469696967</v>
      </c>
    </row>
    <row r="65" spans="1:7" x14ac:dyDescent="0.25">
      <c r="A65" s="279">
        <v>31503</v>
      </c>
      <c r="B65" s="111">
        <v>344529</v>
      </c>
      <c r="C65" s="198">
        <f t="shared" si="3"/>
        <v>329249.83333333331</v>
      </c>
      <c r="D65" s="198">
        <f t="shared" si="4"/>
        <v>15279.166666666686</v>
      </c>
      <c r="E65" s="198">
        <v>15647.900641025635</v>
      </c>
      <c r="F65" s="198">
        <v>17139.164918414914</v>
      </c>
      <c r="G65" s="198">
        <f t="shared" si="1"/>
        <v>327389.8350815851</v>
      </c>
    </row>
    <row r="66" spans="1:7" x14ac:dyDescent="0.25">
      <c r="A66" s="279">
        <v>31533</v>
      </c>
      <c r="B66" s="111">
        <v>337271</v>
      </c>
      <c r="C66" s="198">
        <f t="shared" si="3"/>
        <v>329602.20833333331</v>
      </c>
      <c r="D66" s="198">
        <f t="shared" si="4"/>
        <v>7668.7916666666861</v>
      </c>
      <c r="E66" s="198">
        <v>-4263.1474358974328</v>
      </c>
      <c r="F66" s="198">
        <v>-2771.8831585081534</v>
      </c>
      <c r="G66" s="198">
        <f t="shared" si="1"/>
        <v>340042.88315850816</v>
      </c>
    </row>
    <row r="67" spans="1:7" x14ac:dyDescent="0.25">
      <c r="A67" s="279">
        <v>31564</v>
      </c>
      <c r="B67" s="111">
        <v>281016</v>
      </c>
      <c r="C67" s="198">
        <f t="shared" si="3"/>
        <v>330570.375</v>
      </c>
      <c r="D67" s="198">
        <f t="shared" si="4"/>
        <v>-49554.375</v>
      </c>
      <c r="E67" s="198">
        <v>-50860.121794871804</v>
      </c>
      <c r="F67" s="198">
        <v>-49368.857517482524</v>
      </c>
      <c r="G67" s="198">
        <f t="shared" ref="G67:G130" si="5">B67-F67</f>
        <v>330384.85751748254</v>
      </c>
    </row>
    <row r="68" spans="1:7" x14ac:dyDescent="0.25">
      <c r="A68" s="279">
        <v>31594</v>
      </c>
      <c r="B68" s="111">
        <v>282224</v>
      </c>
      <c r="C68" s="198">
        <f t="shared" si="3"/>
        <v>331849.04166666669</v>
      </c>
      <c r="D68" s="198">
        <f t="shared" si="4"/>
        <v>-49625.041666666686</v>
      </c>
      <c r="E68" s="198">
        <v>-27685.057692307695</v>
      </c>
      <c r="F68" s="198">
        <v>-26193.793414918415</v>
      </c>
      <c r="G68" s="198">
        <f t="shared" si="5"/>
        <v>308417.79341491841</v>
      </c>
    </row>
    <row r="69" spans="1:7" x14ac:dyDescent="0.25">
      <c r="A69" s="279">
        <v>31625</v>
      </c>
      <c r="B69" s="111">
        <v>320984</v>
      </c>
      <c r="C69" s="198">
        <f t="shared" si="3"/>
        <v>332969.16666666669</v>
      </c>
      <c r="D69" s="198">
        <f t="shared" si="4"/>
        <v>-11985.166666666686</v>
      </c>
      <c r="E69" s="198">
        <v>-16969.99038461539</v>
      </c>
      <c r="F69" s="198">
        <v>-15478.72610722611</v>
      </c>
      <c r="G69" s="198">
        <f t="shared" si="5"/>
        <v>336462.7261072261</v>
      </c>
    </row>
    <row r="70" spans="1:7" x14ac:dyDescent="0.25">
      <c r="A70" s="279">
        <v>31656</v>
      </c>
      <c r="B70" s="111">
        <v>325426</v>
      </c>
      <c r="C70" s="198">
        <f t="shared" si="3"/>
        <v>333714.45833333331</v>
      </c>
      <c r="D70" s="198">
        <f t="shared" si="4"/>
        <v>-8288.4583333333139</v>
      </c>
      <c r="E70" s="198">
        <v>3738.714743589745</v>
      </c>
      <c r="F70" s="198">
        <v>5229.9790209790244</v>
      </c>
      <c r="G70" s="198">
        <f t="shared" si="5"/>
        <v>320196.02097902098</v>
      </c>
    </row>
    <row r="71" spans="1:7" x14ac:dyDescent="0.25">
      <c r="A71" s="279">
        <v>31686</v>
      </c>
      <c r="B71" s="111">
        <v>366276</v>
      </c>
      <c r="C71" s="198">
        <f t="shared" si="3"/>
        <v>334432.16666666669</v>
      </c>
      <c r="D71" s="198">
        <f t="shared" si="4"/>
        <v>31843.833333333314</v>
      </c>
      <c r="E71" s="198">
        <v>43766.612179487172</v>
      </c>
      <c r="F71" s="198">
        <v>45257.876456876453</v>
      </c>
      <c r="G71" s="198">
        <f t="shared" si="5"/>
        <v>321018.12354312354</v>
      </c>
    </row>
    <row r="72" spans="1:7" x14ac:dyDescent="0.25">
      <c r="A72" s="279">
        <v>31717</v>
      </c>
      <c r="B72" s="111">
        <v>380296</v>
      </c>
      <c r="C72" s="198">
        <f t="shared" si="3"/>
        <v>334430.33333333331</v>
      </c>
      <c r="D72" s="198">
        <f t="shared" si="4"/>
        <v>45865.666666666686</v>
      </c>
      <c r="E72" s="198">
        <v>34963.419871794875</v>
      </c>
      <c r="F72" s="198">
        <v>36454.684149184155</v>
      </c>
      <c r="G72" s="198">
        <f t="shared" si="5"/>
        <v>343841.31585081585</v>
      </c>
    </row>
    <row r="73" spans="1:7" x14ac:dyDescent="0.25">
      <c r="A73" s="279">
        <v>31747</v>
      </c>
      <c r="B73" s="111">
        <v>300727</v>
      </c>
      <c r="C73" s="198">
        <f t="shared" ref="C73:C136" si="6">(B67*0.5+SUM(B68:B78)+B79*0.5)/12</f>
        <v>334661.58333333331</v>
      </c>
      <c r="D73" s="198">
        <f t="shared" ref="D73:D136" si="7">B73-C73</f>
        <v>-33934.583333333314</v>
      </c>
      <c r="E73" s="198">
        <v>-43280.419871794868</v>
      </c>
      <c r="F73" s="198">
        <v>-41789.155594405587</v>
      </c>
      <c r="G73" s="198">
        <f t="shared" si="5"/>
        <v>342516.1555944056</v>
      </c>
    </row>
    <row r="74" spans="1:7" x14ac:dyDescent="0.25">
      <c r="A74" s="279">
        <v>31778</v>
      </c>
      <c r="B74" s="111">
        <v>359326</v>
      </c>
      <c r="C74" s="198">
        <f t="shared" si="6"/>
        <v>337357.41666666669</v>
      </c>
      <c r="D74" s="198">
        <f t="shared" si="7"/>
        <v>21968.583333333314</v>
      </c>
      <c r="E74" s="198">
        <v>16257.650641025644</v>
      </c>
      <c r="F74" s="198">
        <v>17748.914918414925</v>
      </c>
      <c r="G74" s="198">
        <f t="shared" si="5"/>
        <v>341577.0850815851</v>
      </c>
    </row>
    <row r="75" spans="1:7" x14ac:dyDescent="0.25">
      <c r="A75" s="279">
        <v>31809</v>
      </c>
      <c r="B75" s="111">
        <v>327610</v>
      </c>
      <c r="C75" s="198">
        <f t="shared" si="6"/>
        <v>340048.45833333331</v>
      </c>
      <c r="D75" s="198">
        <f t="shared" si="7"/>
        <v>-12438.458333333314</v>
      </c>
      <c r="E75" s="198">
        <v>-14651.708333333345</v>
      </c>
      <c r="F75" s="198">
        <v>-13160.444055944065</v>
      </c>
      <c r="G75" s="198">
        <f t="shared" si="5"/>
        <v>340770.44405594404</v>
      </c>
    </row>
    <row r="76" spans="1:7" x14ac:dyDescent="0.25">
      <c r="A76" s="279">
        <v>31837</v>
      </c>
      <c r="B76" s="111">
        <v>383563</v>
      </c>
      <c r="C76" s="198">
        <f t="shared" si="6"/>
        <v>341962.16666666669</v>
      </c>
      <c r="D76" s="198">
        <f t="shared" si="7"/>
        <v>41600.833333333314</v>
      </c>
      <c r="E76" s="198">
        <v>43189.891025641031</v>
      </c>
      <c r="F76" s="198">
        <v>44681.155303030311</v>
      </c>
      <c r="G76" s="198">
        <f t="shared" si="5"/>
        <v>338881.84469696967</v>
      </c>
    </row>
    <row r="77" spans="1:7" x14ac:dyDescent="0.25">
      <c r="A77" s="279">
        <v>31868</v>
      </c>
      <c r="B77" s="111">
        <v>352405</v>
      </c>
      <c r="C77" s="198">
        <f t="shared" si="6"/>
        <v>344560.29166666669</v>
      </c>
      <c r="D77" s="198">
        <f t="shared" si="7"/>
        <v>7844.7083333333139</v>
      </c>
      <c r="E77" s="198">
        <v>15647.900641025635</v>
      </c>
      <c r="F77" s="198">
        <v>17139.164918414914</v>
      </c>
      <c r="G77" s="198">
        <f t="shared" si="5"/>
        <v>335265.8350815851</v>
      </c>
    </row>
    <row r="78" spans="1:7" x14ac:dyDescent="0.25">
      <c r="A78" s="279">
        <v>31898</v>
      </c>
      <c r="B78" s="111">
        <v>329351</v>
      </c>
      <c r="C78" s="198">
        <f t="shared" si="6"/>
        <v>346079.5</v>
      </c>
      <c r="D78" s="198">
        <f t="shared" si="7"/>
        <v>-16728.5</v>
      </c>
      <c r="E78" s="198">
        <v>-4263.1474358974328</v>
      </c>
      <c r="F78" s="198">
        <v>-2771.8831585081534</v>
      </c>
      <c r="G78" s="198">
        <f t="shared" si="5"/>
        <v>332122.88315850816</v>
      </c>
    </row>
    <row r="79" spans="1:7" x14ac:dyDescent="0.25">
      <c r="A79" s="279">
        <v>31929</v>
      </c>
      <c r="B79" s="111">
        <v>294486</v>
      </c>
      <c r="C79" s="198">
        <f t="shared" si="6"/>
        <v>346625.66666666669</v>
      </c>
      <c r="D79" s="198">
        <f t="shared" si="7"/>
        <v>-52139.666666666686</v>
      </c>
      <c r="E79" s="198">
        <v>-50860.121794871804</v>
      </c>
      <c r="F79" s="198">
        <v>-49368.857517482524</v>
      </c>
      <c r="G79" s="198">
        <f t="shared" si="5"/>
        <v>343854.85751748254</v>
      </c>
    </row>
    <row r="80" spans="1:7" x14ac:dyDescent="0.25">
      <c r="A80" s="279">
        <v>31959</v>
      </c>
      <c r="B80" s="111">
        <v>333454</v>
      </c>
      <c r="C80" s="198">
        <f t="shared" si="6"/>
        <v>347084.45833333331</v>
      </c>
      <c r="D80" s="198">
        <f t="shared" si="7"/>
        <v>-13630.458333333314</v>
      </c>
      <c r="E80" s="198">
        <v>-27685.057692307695</v>
      </c>
      <c r="F80" s="198">
        <v>-26193.793414918415</v>
      </c>
      <c r="G80" s="198">
        <f t="shared" si="5"/>
        <v>359647.79341491841</v>
      </c>
    </row>
    <row r="81" spans="1:7" x14ac:dyDescent="0.25">
      <c r="A81" s="279">
        <v>31990</v>
      </c>
      <c r="B81" s="111">
        <v>334339</v>
      </c>
      <c r="C81" s="198">
        <f t="shared" si="6"/>
        <v>347987.5</v>
      </c>
      <c r="D81" s="198">
        <f t="shared" si="7"/>
        <v>-13648.5</v>
      </c>
      <c r="E81" s="198">
        <v>-16969.99038461539</v>
      </c>
      <c r="F81" s="198">
        <v>-15478.72610722611</v>
      </c>
      <c r="G81" s="198">
        <f t="shared" si="5"/>
        <v>349817.7261072261</v>
      </c>
    </row>
    <row r="82" spans="1:7" x14ac:dyDescent="0.25">
      <c r="A82" s="279">
        <v>32021</v>
      </c>
      <c r="B82" s="111">
        <v>358000</v>
      </c>
      <c r="C82" s="198">
        <f t="shared" si="6"/>
        <v>349282.83333333331</v>
      </c>
      <c r="D82" s="198">
        <f t="shared" si="7"/>
        <v>8717.1666666666861</v>
      </c>
      <c r="E82" s="198">
        <v>3738.714743589745</v>
      </c>
      <c r="F82" s="198">
        <v>5229.9790209790244</v>
      </c>
      <c r="G82" s="198">
        <f t="shared" si="5"/>
        <v>352770.02097902098</v>
      </c>
    </row>
    <row r="83" spans="1:7" x14ac:dyDescent="0.25">
      <c r="A83" s="279">
        <v>32051</v>
      </c>
      <c r="B83" s="111">
        <v>396057</v>
      </c>
      <c r="C83" s="198">
        <f t="shared" si="6"/>
        <v>350882.16666666669</v>
      </c>
      <c r="D83" s="198">
        <f t="shared" si="7"/>
        <v>45174.833333333314</v>
      </c>
      <c r="E83" s="198">
        <v>43766.612179487172</v>
      </c>
      <c r="F83" s="198">
        <v>45257.876456876453</v>
      </c>
      <c r="G83" s="198">
        <f t="shared" si="5"/>
        <v>350799.12354312354</v>
      </c>
    </row>
    <row r="84" spans="1:7" x14ac:dyDescent="0.25">
      <c r="A84" s="279">
        <v>32082</v>
      </c>
      <c r="B84" s="111">
        <v>386976</v>
      </c>
      <c r="C84" s="198">
        <f t="shared" si="6"/>
        <v>352220.5</v>
      </c>
      <c r="D84" s="198">
        <f t="shared" si="7"/>
        <v>34755.5</v>
      </c>
      <c r="E84" s="198">
        <v>34963.419871794875</v>
      </c>
      <c r="F84" s="198">
        <v>36454.684149184155</v>
      </c>
      <c r="G84" s="198">
        <f t="shared" si="5"/>
        <v>350521.31585081585</v>
      </c>
    </row>
    <row r="85" spans="1:7" x14ac:dyDescent="0.25">
      <c r="A85" s="279">
        <v>32112</v>
      </c>
      <c r="B85" s="111">
        <v>307155</v>
      </c>
      <c r="C85" s="198">
        <f t="shared" si="6"/>
        <v>352741.33333333331</v>
      </c>
      <c r="D85" s="198">
        <f t="shared" si="7"/>
        <v>-45586.333333333314</v>
      </c>
      <c r="E85" s="198">
        <v>-43280.419871794868</v>
      </c>
      <c r="F85" s="198">
        <v>-41789.155594405587</v>
      </c>
      <c r="G85" s="198">
        <f t="shared" si="5"/>
        <v>348944.1555944056</v>
      </c>
    </row>
    <row r="86" spans="1:7" x14ac:dyDescent="0.25">
      <c r="A86" s="279">
        <v>32143</v>
      </c>
      <c r="B86" s="111">
        <v>363909</v>
      </c>
      <c r="C86" s="198">
        <f t="shared" si="6"/>
        <v>352510</v>
      </c>
      <c r="D86" s="198">
        <f t="shared" si="7"/>
        <v>11399</v>
      </c>
      <c r="E86" s="198">
        <v>16257.650641025644</v>
      </c>
      <c r="F86" s="198">
        <v>17748.914918414925</v>
      </c>
      <c r="G86" s="198">
        <f t="shared" si="5"/>
        <v>346160.0850815851</v>
      </c>
    </row>
    <row r="87" spans="1:7" x14ac:dyDescent="0.25">
      <c r="A87" s="279">
        <v>32174</v>
      </c>
      <c r="B87" s="111">
        <v>344700</v>
      </c>
      <c r="C87" s="198">
        <f t="shared" si="6"/>
        <v>351861.41666666669</v>
      </c>
      <c r="D87" s="198">
        <f t="shared" si="7"/>
        <v>-7161.4166666666861</v>
      </c>
      <c r="E87" s="198">
        <v>-14651.708333333345</v>
      </c>
      <c r="F87" s="198">
        <v>-13160.444055944065</v>
      </c>
      <c r="G87" s="198">
        <f t="shared" si="5"/>
        <v>357860.44405594404</v>
      </c>
    </row>
    <row r="88" spans="1:7" x14ac:dyDescent="0.25">
      <c r="A88" s="279">
        <v>32203</v>
      </c>
      <c r="B88" s="111">
        <v>397561</v>
      </c>
      <c r="C88" s="198">
        <f t="shared" si="6"/>
        <v>351184.04166666669</v>
      </c>
      <c r="D88" s="198">
        <f t="shared" si="7"/>
        <v>46376.958333333314</v>
      </c>
      <c r="E88" s="198">
        <v>43189.891025641031</v>
      </c>
      <c r="F88" s="198">
        <v>44681.155303030311</v>
      </c>
      <c r="G88" s="198">
        <f t="shared" si="5"/>
        <v>352879.84469696967</v>
      </c>
    </row>
    <row r="89" spans="1:7" x14ac:dyDescent="0.25">
      <c r="A89" s="279">
        <v>32234</v>
      </c>
      <c r="B89" s="111">
        <v>376791</v>
      </c>
      <c r="C89" s="198">
        <f t="shared" si="6"/>
        <v>353472.91666666669</v>
      </c>
      <c r="D89" s="198">
        <f t="shared" si="7"/>
        <v>23318.083333333314</v>
      </c>
      <c r="E89" s="198">
        <v>15647.900641025635</v>
      </c>
      <c r="F89" s="198">
        <v>17139.164918414914</v>
      </c>
      <c r="G89" s="198">
        <f t="shared" si="5"/>
        <v>359651.8350815851</v>
      </c>
    </row>
    <row r="90" spans="1:7" x14ac:dyDescent="0.25">
      <c r="A90" s="279">
        <v>32264</v>
      </c>
      <c r="B90" s="111">
        <v>337085</v>
      </c>
      <c r="C90" s="198">
        <f t="shared" si="6"/>
        <v>358285.375</v>
      </c>
      <c r="D90" s="198">
        <f t="shared" si="7"/>
        <v>-21200.375</v>
      </c>
      <c r="E90" s="198">
        <v>-4263.1474358974328</v>
      </c>
      <c r="F90" s="198">
        <v>-2771.8831585081534</v>
      </c>
      <c r="G90" s="198">
        <f t="shared" si="5"/>
        <v>339856.88315850816</v>
      </c>
    </row>
    <row r="91" spans="1:7" x14ac:dyDescent="0.25">
      <c r="A91" s="279">
        <v>32295</v>
      </c>
      <c r="B91" s="111">
        <v>299252</v>
      </c>
      <c r="C91" s="198">
        <f t="shared" si="6"/>
        <v>362567.625</v>
      </c>
      <c r="D91" s="198">
        <f t="shared" si="7"/>
        <v>-63315.625</v>
      </c>
      <c r="E91" s="198">
        <v>-50860.121794871804</v>
      </c>
      <c r="F91" s="198">
        <v>-49368.857517482524</v>
      </c>
      <c r="G91" s="198">
        <f t="shared" si="5"/>
        <v>348620.85751748254</v>
      </c>
    </row>
    <row r="92" spans="1:7" x14ac:dyDescent="0.25">
      <c r="A92" s="279">
        <v>32325</v>
      </c>
      <c r="B92" s="111">
        <v>323136</v>
      </c>
      <c r="C92" s="198">
        <f t="shared" si="6"/>
        <v>366933.25</v>
      </c>
      <c r="D92" s="198">
        <f t="shared" si="7"/>
        <v>-43797.25</v>
      </c>
      <c r="E92" s="198">
        <v>-27685.057692307695</v>
      </c>
      <c r="F92" s="198">
        <v>-26193.793414918415</v>
      </c>
      <c r="G92" s="198">
        <f t="shared" si="5"/>
        <v>349329.79341491841</v>
      </c>
    </row>
    <row r="93" spans="1:7" x14ac:dyDescent="0.25">
      <c r="A93" s="279">
        <v>32356</v>
      </c>
      <c r="B93" s="111">
        <v>329091</v>
      </c>
      <c r="C93" s="198">
        <f t="shared" si="6"/>
        <v>370640.25</v>
      </c>
      <c r="D93" s="198">
        <f t="shared" si="7"/>
        <v>-41549.25</v>
      </c>
      <c r="E93" s="198">
        <v>-16969.99038461539</v>
      </c>
      <c r="F93" s="198">
        <v>-15478.72610722611</v>
      </c>
      <c r="G93" s="198">
        <f t="shared" si="5"/>
        <v>344569.7261072261</v>
      </c>
    </row>
    <row r="94" spans="1:7" x14ac:dyDescent="0.25">
      <c r="A94" s="279">
        <v>32387</v>
      </c>
      <c r="B94" s="111">
        <v>346991</v>
      </c>
      <c r="C94" s="198">
        <f t="shared" si="6"/>
        <v>373642.16666666669</v>
      </c>
      <c r="D94" s="198">
        <f t="shared" si="7"/>
        <v>-26651.166666666686</v>
      </c>
      <c r="E94" s="198">
        <v>3738.714743589745</v>
      </c>
      <c r="F94" s="198">
        <v>5229.9790209790244</v>
      </c>
      <c r="G94" s="198">
        <f t="shared" si="5"/>
        <v>341761.02097902098</v>
      </c>
    </row>
    <row r="95" spans="1:7" x14ac:dyDescent="0.25">
      <c r="A95" s="279">
        <v>32417</v>
      </c>
      <c r="B95" s="111">
        <v>461999</v>
      </c>
      <c r="C95" s="198">
        <f t="shared" si="6"/>
        <v>377062.95833333331</v>
      </c>
      <c r="D95" s="198">
        <f t="shared" si="7"/>
        <v>84936.041666666686</v>
      </c>
      <c r="E95" s="198">
        <v>43766.612179487172</v>
      </c>
      <c r="F95" s="198">
        <v>45257.876456876453</v>
      </c>
      <c r="G95" s="198">
        <f t="shared" si="5"/>
        <v>416741.12354312354</v>
      </c>
    </row>
    <row r="96" spans="1:7" x14ac:dyDescent="0.25">
      <c r="A96" s="279">
        <v>32448</v>
      </c>
      <c r="B96" s="111">
        <v>436533</v>
      </c>
      <c r="C96" s="198">
        <f t="shared" si="6"/>
        <v>381109.04166666669</v>
      </c>
      <c r="D96" s="198">
        <f t="shared" si="7"/>
        <v>55423.958333333314</v>
      </c>
      <c r="E96" s="198">
        <v>34963.419871794875</v>
      </c>
      <c r="F96" s="198">
        <v>36454.684149184155</v>
      </c>
      <c r="G96" s="198">
        <f t="shared" si="5"/>
        <v>400078.31585081585</v>
      </c>
    </row>
    <row r="97" spans="1:7" x14ac:dyDescent="0.25">
      <c r="A97" s="279">
        <v>32478</v>
      </c>
      <c r="B97" s="111">
        <v>360372</v>
      </c>
      <c r="C97" s="198">
        <f t="shared" si="6"/>
        <v>385479.83333333331</v>
      </c>
      <c r="D97" s="198">
        <f t="shared" si="7"/>
        <v>-25107.833333333314</v>
      </c>
      <c r="E97" s="198">
        <v>-43280.419871794868</v>
      </c>
      <c r="F97" s="198">
        <v>-41789.155594405587</v>
      </c>
      <c r="G97" s="198">
        <f t="shared" si="5"/>
        <v>402161.1555944056</v>
      </c>
    </row>
    <row r="98" spans="1:7" x14ac:dyDescent="0.25">
      <c r="A98" s="279">
        <v>32509</v>
      </c>
      <c r="B98" s="111">
        <v>415467</v>
      </c>
      <c r="C98" s="198">
        <f t="shared" si="6"/>
        <v>389975.04166666669</v>
      </c>
      <c r="D98" s="198">
        <f t="shared" si="7"/>
        <v>25491.958333333314</v>
      </c>
      <c r="E98" s="198">
        <v>16257.650641025644</v>
      </c>
      <c r="F98" s="198">
        <v>17748.914918414925</v>
      </c>
      <c r="G98" s="198">
        <f t="shared" si="5"/>
        <v>397718.0850815851</v>
      </c>
    </row>
    <row r="99" spans="1:7" x14ac:dyDescent="0.25">
      <c r="A99" s="279">
        <v>32540</v>
      </c>
      <c r="B99" s="111">
        <v>382110</v>
      </c>
      <c r="C99" s="198">
        <f t="shared" si="6"/>
        <v>393788.54166666669</v>
      </c>
      <c r="D99" s="198">
        <f t="shared" si="7"/>
        <v>-11678.541666666686</v>
      </c>
      <c r="E99" s="198">
        <v>-14651.708333333345</v>
      </c>
      <c r="F99" s="198">
        <v>-13160.444055944065</v>
      </c>
      <c r="G99" s="198">
        <f t="shared" si="5"/>
        <v>395270.44405594404</v>
      </c>
    </row>
    <row r="100" spans="1:7" x14ac:dyDescent="0.25">
      <c r="A100" s="279">
        <v>32568</v>
      </c>
      <c r="B100" s="111">
        <v>432197</v>
      </c>
      <c r="C100" s="198">
        <f t="shared" si="6"/>
        <v>397716.95833333331</v>
      </c>
      <c r="D100" s="198">
        <f t="shared" si="7"/>
        <v>34480.041666666686</v>
      </c>
      <c r="E100" s="198">
        <v>43189.891025641031</v>
      </c>
      <c r="F100" s="198">
        <v>44681.155303030311</v>
      </c>
      <c r="G100" s="198">
        <f t="shared" si="5"/>
        <v>387515.84469696967</v>
      </c>
    </row>
    <row r="101" spans="1:7" x14ac:dyDescent="0.25">
      <c r="A101" s="279">
        <v>32599</v>
      </c>
      <c r="B101" s="111">
        <v>424254</v>
      </c>
      <c r="C101" s="198">
        <f t="shared" si="6"/>
        <v>398546.29166666669</v>
      </c>
      <c r="D101" s="198">
        <f t="shared" si="7"/>
        <v>25707.708333333314</v>
      </c>
      <c r="E101" s="198">
        <v>15647.900641025635</v>
      </c>
      <c r="F101" s="198">
        <v>17139.164918414914</v>
      </c>
      <c r="G101" s="198">
        <f t="shared" si="5"/>
        <v>407114.8350815851</v>
      </c>
    </row>
    <row r="102" spans="1:7" x14ac:dyDescent="0.25">
      <c r="A102" s="279">
        <v>32629</v>
      </c>
      <c r="B102" s="111">
        <v>386728</v>
      </c>
      <c r="C102" s="198">
        <f t="shared" si="6"/>
        <v>396933.66666666669</v>
      </c>
      <c r="D102" s="198">
        <f t="shared" si="7"/>
        <v>-10205.666666666686</v>
      </c>
      <c r="E102" s="198">
        <v>-4263.1474358974328</v>
      </c>
      <c r="F102" s="198">
        <v>-2771.8831585081534</v>
      </c>
      <c r="G102" s="198">
        <f t="shared" si="5"/>
        <v>389499.88315850816</v>
      </c>
    </row>
    <row r="103" spans="1:7" x14ac:dyDescent="0.25">
      <c r="A103" s="279">
        <v>32660</v>
      </c>
      <c r="B103" s="111">
        <v>354508</v>
      </c>
      <c r="C103" s="198">
        <f t="shared" si="6"/>
        <v>395886.54166666669</v>
      </c>
      <c r="D103" s="198">
        <f t="shared" si="7"/>
        <v>-41378.541666666686</v>
      </c>
      <c r="E103" s="198">
        <v>-50860.121794871804</v>
      </c>
      <c r="F103" s="198">
        <v>-49368.857517482524</v>
      </c>
      <c r="G103" s="198">
        <f t="shared" si="5"/>
        <v>403876.85751748254</v>
      </c>
    </row>
    <row r="104" spans="1:7" x14ac:dyDescent="0.25">
      <c r="A104" s="279">
        <v>32690</v>
      </c>
      <c r="B104" s="111">
        <v>375765</v>
      </c>
      <c r="C104" s="198">
        <f t="shared" si="6"/>
        <v>395030.54166666669</v>
      </c>
      <c r="D104" s="198">
        <f t="shared" si="7"/>
        <v>-19265.541666666686</v>
      </c>
      <c r="E104" s="198">
        <v>-27685.057692307695</v>
      </c>
      <c r="F104" s="198">
        <v>-26193.793414918415</v>
      </c>
      <c r="G104" s="198">
        <f t="shared" si="5"/>
        <v>401958.79341491841</v>
      </c>
    </row>
    <row r="105" spans="1:7" x14ac:dyDescent="0.25">
      <c r="A105" s="279">
        <v>32721</v>
      </c>
      <c r="B105" s="111">
        <v>367986</v>
      </c>
      <c r="C105" s="198">
        <f t="shared" si="6"/>
        <v>395045.375</v>
      </c>
      <c r="D105" s="198">
        <f t="shared" si="7"/>
        <v>-27059.375</v>
      </c>
      <c r="E105" s="198">
        <v>-16969.99038461539</v>
      </c>
      <c r="F105" s="198">
        <v>-15478.72610722611</v>
      </c>
      <c r="G105" s="198">
        <f t="shared" si="5"/>
        <v>383464.7261072261</v>
      </c>
    </row>
    <row r="106" spans="1:7" x14ac:dyDescent="0.25">
      <c r="A106" s="279">
        <v>32752</v>
      </c>
      <c r="B106" s="111">
        <v>402378</v>
      </c>
      <c r="C106" s="198">
        <f t="shared" si="6"/>
        <v>395564.75</v>
      </c>
      <c r="D106" s="198">
        <f t="shared" si="7"/>
        <v>6813.25</v>
      </c>
      <c r="E106" s="198">
        <v>3738.714743589745</v>
      </c>
      <c r="F106" s="198">
        <v>5229.9790209790244</v>
      </c>
      <c r="G106" s="198">
        <f t="shared" si="5"/>
        <v>397148.02097902098</v>
      </c>
    </row>
    <row r="107" spans="1:7" x14ac:dyDescent="0.25">
      <c r="A107" s="279">
        <v>32782</v>
      </c>
      <c r="B107" s="111">
        <v>426516</v>
      </c>
      <c r="C107" s="198">
        <f t="shared" si="6"/>
        <v>395632.66666666669</v>
      </c>
      <c r="D107" s="198">
        <f t="shared" si="7"/>
        <v>30883.333333333314</v>
      </c>
      <c r="E107" s="198">
        <v>43766.612179487172</v>
      </c>
      <c r="F107" s="198">
        <v>45257.876456876453</v>
      </c>
      <c r="G107" s="198">
        <f t="shared" si="5"/>
        <v>381258.12354312354</v>
      </c>
    </row>
    <row r="108" spans="1:7" x14ac:dyDescent="0.25">
      <c r="A108" s="279">
        <v>32813</v>
      </c>
      <c r="B108" s="111">
        <v>433313</v>
      </c>
      <c r="C108" s="198">
        <f t="shared" si="6"/>
        <v>395441.95833333331</v>
      </c>
      <c r="D108" s="198">
        <f t="shared" si="7"/>
        <v>37871.041666666686</v>
      </c>
      <c r="E108" s="198">
        <v>34963.419871794875</v>
      </c>
      <c r="F108" s="198">
        <v>36454.684149184155</v>
      </c>
      <c r="G108" s="198">
        <f t="shared" si="5"/>
        <v>396858.31585081585</v>
      </c>
    </row>
    <row r="109" spans="1:7" x14ac:dyDescent="0.25">
      <c r="A109" s="279">
        <v>32843</v>
      </c>
      <c r="B109" s="111">
        <v>338461</v>
      </c>
      <c r="C109" s="198">
        <f t="shared" si="6"/>
        <v>395483.70833333331</v>
      </c>
      <c r="D109" s="198">
        <f t="shared" si="7"/>
        <v>-57022.708333333314</v>
      </c>
      <c r="E109" s="198">
        <v>-43280.419871794868</v>
      </c>
      <c r="F109" s="198">
        <v>-41789.155594405587</v>
      </c>
      <c r="G109" s="198">
        <f t="shared" si="5"/>
        <v>380250.1555944056</v>
      </c>
    </row>
    <row r="110" spans="1:7" x14ac:dyDescent="0.25">
      <c r="A110" s="279">
        <v>32874</v>
      </c>
      <c r="B110" s="111">
        <v>416834</v>
      </c>
      <c r="C110" s="198">
        <f t="shared" si="6"/>
        <v>395404.625</v>
      </c>
      <c r="D110" s="198">
        <f t="shared" si="7"/>
        <v>21429.375</v>
      </c>
      <c r="E110" s="198">
        <v>16257.650641025644</v>
      </c>
      <c r="F110" s="198">
        <v>17748.914918414925</v>
      </c>
      <c r="G110" s="198">
        <f t="shared" si="5"/>
        <v>399085.0850815851</v>
      </c>
    </row>
    <row r="111" spans="1:7" x14ac:dyDescent="0.25">
      <c r="A111" s="279">
        <v>32905</v>
      </c>
      <c r="B111" s="111">
        <v>381099</v>
      </c>
      <c r="C111" s="198">
        <f t="shared" si="6"/>
        <v>395824.25</v>
      </c>
      <c r="D111" s="198">
        <f t="shared" si="7"/>
        <v>-14725.25</v>
      </c>
      <c r="E111" s="198">
        <v>-14651.708333333345</v>
      </c>
      <c r="F111" s="198">
        <v>-13160.444055944065</v>
      </c>
      <c r="G111" s="198">
        <f t="shared" si="5"/>
        <v>394259.44405594404</v>
      </c>
    </row>
    <row r="112" spans="1:7" x14ac:dyDescent="0.25">
      <c r="A112" s="279">
        <v>32933</v>
      </c>
      <c r="B112" s="111">
        <v>445673</v>
      </c>
      <c r="C112" s="198">
        <f t="shared" si="6"/>
        <v>395695.58333333331</v>
      </c>
      <c r="D112" s="198">
        <f t="shared" si="7"/>
        <v>49977.416666666686</v>
      </c>
      <c r="E112" s="198">
        <v>43189.891025641031</v>
      </c>
      <c r="F112" s="198">
        <v>44681.155303030311</v>
      </c>
      <c r="G112" s="198">
        <f t="shared" si="5"/>
        <v>400991.84469696967</v>
      </c>
    </row>
    <row r="113" spans="1:7" x14ac:dyDescent="0.25">
      <c r="A113" s="279">
        <v>32964</v>
      </c>
      <c r="B113" s="111">
        <v>412408</v>
      </c>
      <c r="C113" s="198">
        <f t="shared" si="6"/>
        <v>395649.16666666669</v>
      </c>
      <c r="D113" s="198">
        <f t="shared" si="7"/>
        <v>16758.833333333314</v>
      </c>
      <c r="E113" s="198">
        <v>15647.900641025635</v>
      </c>
      <c r="F113" s="198">
        <v>17139.164918414914</v>
      </c>
      <c r="G113" s="198">
        <f t="shared" si="5"/>
        <v>395268.8350815851</v>
      </c>
    </row>
    <row r="114" spans="1:7" x14ac:dyDescent="0.25">
      <c r="A114" s="279">
        <v>32994</v>
      </c>
      <c r="B114" s="111">
        <v>393997</v>
      </c>
      <c r="C114" s="198">
        <f t="shared" si="6"/>
        <v>395861.41666666669</v>
      </c>
      <c r="D114" s="198">
        <f t="shared" si="7"/>
        <v>-1864.4166666666861</v>
      </c>
      <c r="E114" s="198">
        <v>-4263.1474358974328</v>
      </c>
      <c r="F114" s="198">
        <v>-2771.8831585081534</v>
      </c>
      <c r="G114" s="198">
        <f t="shared" si="5"/>
        <v>396768.88315850816</v>
      </c>
    </row>
    <row r="115" spans="1:7" x14ac:dyDescent="0.25">
      <c r="A115" s="279">
        <v>33025</v>
      </c>
      <c r="B115" s="111">
        <v>348241</v>
      </c>
      <c r="C115" s="198">
        <f t="shared" si="6"/>
        <v>396004.125</v>
      </c>
      <c r="D115" s="198">
        <f t="shared" si="7"/>
        <v>-47763.125</v>
      </c>
      <c r="E115" s="198">
        <v>-50860.121794871804</v>
      </c>
      <c r="F115" s="198">
        <v>-49368.857517482524</v>
      </c>
      <c r="G115" s="198">
        <f t="shared" si="5"/>
        <v>397609.85751748254</v>
      </c>
    </row>
    <row r="116" spans="1:7" x14ac:dyDescent="0.25">
      <c r="A116" s="279">
        <v>33055</v>
      </c>
      <c r="B116" s="111">
        <v>380134</v>
      </c>
      <c r="C116" s="198">
        <f t="shared" si="6"/>
        <v>396048.45833333331</v>
      </c>
      <c r="D116" s="198">
        <f t="shared" si="7"/>
        <v>-15914.458333333314</v>
      </c>
      <c r="E116" s="198">
        <v>-27685.057692307695</v>
      </c>
      <c r="F116" s="198">
        <v>-26193.793414918415</v>
      </c>
      <c r="G116" s="198">
        <f t="shared" si="5"/>
        <v>406327.79341491841</v>
      </c>
    </row>
    <row r="117" spans="1:7" x14ac:dyDescent="0.25">
      <c r="A117" s="279">
        <v>33086</v>
      </c>
      <c r="B117" s="111">
        <v>373688</v>
      </c>
      <c r="C117" s="198">
        <f t="shared" si="6"/>
        <v>395400.75</v>
      </c>
      <c r="D117" s="198">
        <f t="shared" si="7"/>
        <v>-21712.75</v>
      </c>
      <c r="E117" s="198">
        <v>-16969.99038461539</v>
      </c>
      <c r="F117" s="198">
        <v>-15478.72610722611</v>
      </c>
      <c r="G117" s="198">
        <f t="shared" si="5"/>
        <v>389166.7261072261</v>
      </c>
    </row>
    <row r="118" spans="1:7" x14ac:dyDescent="0.25">
      <c r="A118" s="279">
        <v>33117</v>
      </c>
      <c r="B118" s="111">
        <v>393588</v>
      </c>
      <c r="C118" s="198">
        <f t="shared" si="6"/>
        <v>394610.33333333331</v>
      </c>
      <c r="D118" s="198">
        <f t="shared" si="7"/>
        <v>-1022.3333333333139</v>
      </c>
      <c r="E118" s="198">
        <v>3738.714743589745</v>
      </c>
      <c r="F118" s="198">
        <v>5229.9790209790244</v>
      </c>
      <c r="G118" s="198">
        <f t="shared" si="5"/>
        <v>388358.02097902098</v>
      </c>
    </row>
    <row r="119" spans="1:7" x14ac:dyDescent="0.25">
      <c r="A119" s="279">
        <v>33147</v>
      </c>
      <c r="B119" s="111">
        <v>434192</v>
      </c>
      <c r="C119" s="198">
        <f t="shared" si="6"/>
        <v>394214.25</v>
      </c>
      <c r="D119" s="198">
        <f t="shared" si="7"/>
        <v>39977.75</v>
      </c>
      <c r="E119" s="198">
        <v>43766.612179487172</v>
      </c>
      <c r="F119" s="198">
        <v>45257.876456876453</v>
      </c>
      <c r="G119" s="198">
        <f t="shared" si="5"/>
        <v>388934.12354312354</v>
      </c>
    </row>
    <row r="120" spans="1:7" x14ac:dyDescent="0.25">
      <c r="A120" s="279">
        <v>33178</v>
      </c>
      <c r="B120" s="111">
        <v>430731</v>
      </c>
      <c r="C120" s="198">
        <f t="shared" si="6"/>
        <v>393812.58333333331</v>
      </c>
      <c r="D120" s="198">
        <f t="shared" si="7"/>
        <v>36918.416666666686</v>
      </c>
      <c r="E120" s="198">
        <v>34963.419871794875</v>
      </c>
      <c r="F120" s="198">
        <v>36454.684149184155</v>
      </c>
      <c r="G120" s="198">
        <f t="shared" si="5"/>
        <v>394276.31585081585</v>
      </c>
    </row>
    <row r="121" spans="1:7" x14ac:dyDescent="0.25">
      <c r="A121" s="279">
        <v>33208</v>
      </c>
      <c r="B121" s="111">
        <v>344468</v>
      </c>
      <c r="C121" s="198">
        <f t="shared" si="6"/>
        <v>393168</v>
      </c>
      <c r="D121" s="198">
        <f t="shared" si="7"/>
        <v>-48700</v>
      </c>
      <c r="E121" s="198">
        <v>-43280.419871794868</v>
      </c>
      <c r="F121" s="198">
        <v>-41789.155594405587</v>
      </c>
      <c r="G121" s="198">
        <f t="shared" si="5"/>
        <v>386257.1555944056</v>
      </c>
    </row>
    <row r="122" spans="1:7" x14ac:dyDescent="0.25">
      <c r="A122" s="279">
        <v>33239</v>
      </c>
      <c r="B122" s="111">
        <v>411891</v>
      </c>
      <c r="C122" s="198">
        <f t="shared" si="6"/>
        <v>393047.79166666669</v>
      </c>
      <c r="D122" s="198">
        <f t="shared" si="7"/>
        <v>18843.208333333314</v>
      </c>
      <c r="E122" s="198">
        <v>16257.650641025644</v>
      </c>
      <c r="F122" s="198">
        <v>17748.914918414925</v>
      </c>
      <c r="G122" s="198">
        <f t="shared" si="5"/>
        <v>394142.0850815851</v>
      </c>
    </row>
    <row r="123" spans="1:7" x14ac:dyDescent="0.25">
      <c r="A123" s="279">
        <v>33270</v>
      </c>
      <c r="B123" s="111">
        <v>370497</v>
      </c>
      <c r="C123" s="198">
        <f t="shared" si="6"/>
        <v>393198.54166666669</v>
      </c>
      <c r="D123" s="198">
        <f t="shared" si="7"/>
        <v>-22701.541666666686</v>
      </c>
      <c r="E123" s="198">
        <v>-14651.708333333345</v>
      </c>
      <c r="F123" s="198">
        <v>-13160.444055944065</v>
      </c>
      <c r="G123" s="198">
        <f t="shared" si="5"/>
        <v>383657.44405594404</v>
      </c>
    </row>
    <row r="124" spans="1:7" x14ac:dyDescent="0.25">
      <c r="A124" s="279">
        <v>33298</v>
      </c>
      <c r="B124" s="111">
        <v>437305</v>
      </c>
      <c r="C124" s="198">
        <f t="shared" si="6"/>
        <v>394103.45833333331</v>
      </c>
      <c r="D124" s="198">
        <f t="shared" si="7"/>
        <v>43201.541666666686</v>
      </c>
      <c r="E124" s="198">
        <v>43189.891025641031</v>
      </c>
      <c r="F124" s="198">
        <v>44681.155303030311</v>
      </c>
      <c r="G124" s="198">
        <f t="shared" si="5"/>
        <v>392623.84469696967</v>
      </c>
    </row>
    <row r="125" spans="1:7" x14ac:dyDescent="0.25">
      <c r="A125" s="279">
        <v>33329</v>
      </c>
      <c r="B125" s="111">
        <v>411270</v>
      </c>
      <c r="C125" s="198">
        <f t="shared" si="6"/>
        <v>395629.5</v>
      </c>
      <c r="D125" s="198">
        <f t="shared" si="7"/>
        <v>15640.5</v>
      </c>
      <c r="E125" s="198">
        <v>15647.900641025635</v>
      </c>
      <c r="F125" s="198">
        <v>17139.164918414914</v>
      </c>
      <c r="G125" s="198">
        <f t="shared" si="5"/>
        <v>394130.8350815851</v>
      </c>
    </row>
    <row r="126" spans="1:7" x14ac:dyDescent="0.25">
      <c r="A126" s="279">
        <v>33359</v>
      </c>
      <c r="B126" s="111">
        <v>385495</v>
      </c>
      <c r="C126" s="198">
        <f t="shared" si="6"/>
        <v>397215</v>
      </c>
      <c r="D126" s="198">
        <f t="shared" si="7"/>
        <v>-11720</v>
      </c>
      <c r="E126" s="198">
        <v>-4263.1474358974328</v>
      </c>
      <c r="F126" s="198">
        <v>-2771.8831585081534</v>
      </c>
      <c r="G126" s="198">
        <f t="shared" si="5"/>
        <v>388266.88315850816</v>
      </c>
    </row>
    <row r="127" spans="1:7" x14ac:dyDescent="0.25">
      <c r="A127" s="279">
        <v>33390</v>
      </c>
      <c r="B127" s="111">
        <v>341273</v>
      </c>
      <c r="C127" s="198">
        <f t="shared" si="6"/>
        <v>398441.625</v>
      </c>
      <c r="D127" s="198">
        <f t="shared" si="7"/>
        <v>-57168.625</v>
      </c>
      <c r="E127" s="198">
        <v>-50860.121794871804</v>
      </c>
      <c r="F127" s="198">
        <v>-49368.857517482524</v>
      </c>
      <c r="G127" s="198">
        <f t="shared" si="5"/>
        <v>390641.85751748254</v>
      </c>
    </row>
    <row r="128" spans="1:7" x14ac:dyDescent="0.25">
      <c r="A128" s="279">
        <v>33420</v>
      </c>
      <c r="B128" s="111">
        <v>384217</v>
      </c>
      <c r="C128" s="198">
        <f t="shared" si="6"/>
        <v>398985.04166666669</v>
      </c>
      <c r="D128" s="198">
        <f t="shared" si="7"/>
        <v>-14768.041666666686</v>
      </c>
      <c r="E128" s="198">
        <v>-27685.057692307695</v>
      </c>
      <c r="F128" s="198">
        <v>-26193.793414918415</v>
      </c>
      <c r="G128" s="198">
        <f t="shared" si="5"/>
        <v>410410.79341491841</v>
      </c>
    </row>
    <row r="129" spans="1:7" x14ac:dyDescent="0.25">
      <c r="A129" s="279">
        <v>33451</v>
      </c>
      <c r="B129" s="111">
        <v>373223</v>
      </c>
      <c r="C129" s="198">
        <f t="shared" si="6"/>
        <v>400432.66666666669</v>
      </c>
      <c r="D129" s="198">
        <f t="shared" si="7"/>
        <v>-27209.666666666686</v>
      </c>
      <c r="E129" s="198">
        <v>-16969.99038461539</v>
      </c>
      <c r="F129" s="198">
        <v>-15478.72610722611</v>
      </c>
      <c r="G129" s="198">
        <f t="shared" si="5"/>
        <v>388701.7261072261</v>
      </c>
    </row>
    <row r="130" spans="1:7" x14ac:dyDescent="0.25">
      <c r="A130" s="279">
        <v>33482</v>
      </c>
      <c r="B130" s="111">
        <v>415771</v>
      </c>
      <c r="C130" s="198">
        <f t="shared" si="6"/>
        <v>402361.16666666669</v>
      </c>
      <c r="D130" s="198">
        <f t="shared" si="7"/>
        <v>13409.833333333314</v>
      </c>
      <c r="E130" s="198">
        <v>3738.714743589745</v>
      </c>
      <c r="F130" s="198">
        <v>5229.9790209790244</v>
      </c>
      <c r="G130" s="198">
        <f t="shared" si="5"/>
        <v>410541.02097902098</v>
      </c>
    </row>
    <row r="131" spans="1:7" x14ac:dyDescent="0.25">
      <c r="A131" s="279">
        <v>33512</v>
      </c>
      <c r="B131" s="111">
        <v>448634</v>
      </c>
      <c r="C131" s="198">
        <f t="shared" si="6"/>
        <v>403925.16666666669</v>
      </c>
      <c r="D131" s="198">
        <f t="shared" si="7"/>
        <v>44708.833333333314</v>
      </c>
      <c r="E131" s="198">
        <v>43766.612179487172</v>
      </c>
      <c r="F131" s="198">
        <v>45257.876456876453</v>
      </c>
      <c r="G131" s="198">
        <f t="shared" ref="G131:G175" si="8">B131-F131</f>
        <v>403376.12354312354</v>
      </c>
    </row>
    <row r="132" spans="1:7" x14ac:dyDescent="0.25">
      <c r="A132" s="279">
        <v>33543</v>
      </c>
      <c r="B132" s="111">
        <v>454341</v>
      </c>
      <c r="C132" s="198">
        <f t="shared" si="6"/>
        <v>405302</v>
      </c>
      <c r="D132" s="198">
        <f t="shared" si="7"/>
        <v>49039</v>
      </c>
      <c r="E132" s="198">
        <v>34963.419871794875</v>
      </c>
      <c r="F132" s="198">
        <v>36454.684149184155</v>
      </c>
      <c r="G132" s="198">
        <f t="shared" si="8"/>
        <v>417886.31585081585</v>
      </c>
    </row>
    <row r="133" spans="1:7" x14ac:dyDescent="0.25">
      <c r="A133" s="279">
        <v>33573</v>
      </c>
      <c r="B133" s="111">
        <v>350297</v>
      </c>
      <c r="C133" s="198">
        <f t="shared" si="6"/>
        <v>406790.33333333331</v>
      </c>
      <c r="D133" s="198">
        <f t="shared" si="7"/>
        <v>-56493.333333333314</v>
      </c>
      <c r="E133" s="198">
        <v>-43280.419871794868</v>
      </c>
      <c r="F133" s="198">
        <v>-41789.155594405587</v>
      </c>
      <c r="G133" s="198">
        <f t="shared" si="8"/>
        <v>392086.1555944056</v>
      </c>
    </row>
    <row r="134" spans="1:7" x14ac:dyDescent="0.25">
      <c r="A134" s="279">
        <v>33604</v>
      </c>
      <c r="B134" s="111">
        <v>419104</v>
      </c>
      <c r="C134" s="198">
        <f t="shared" si="6"/>
        <v>407712.70833333331</v>
      </c>
      <c r="D134" s="198">
        <f t="shared" si="7"/>
        <v>11391.291666666686</v>
      </c>
      <c r="E134" s="198">
        <v>16257.650641025644</v>
      </c>
      <c r="F134" s="198">
        <v>17748.914918414925</v>
      </c>
      <c r="G134" s="198">
        <f t="shared" si="8"/>
        <v>401355.0850815851</v>
      </c>
    </row>
    <row r="135" spans="1:7" x14ac:dyDescent="0.25">
      <c r="A135" s="279">
        <v>33635</v>
      </c>
      <c r="B135" s="111">
        <v>398027</v>
      </c>
      <c r="C135" s="198">
        <f t="shared" si="6"/>
        <v>408246.25</v>
      </c>
      <c r="D135" s="198">
        <f t="shared" si="7"/>
        <v>-10219.25</v>
      </c>
      <c r="E135" s="198">
        <v>-14651.708333333345</v>
      </c>
      <c r="F135" s="198">
        <v>-13160.444055944065</v>
      </c>
      <c r="G135" s="198">
        <f t="shared" si="8"/>
        <v>411187.44405594404</v>
      </c>
    </row>
    <row r="136" spans="1:7" x14ac:dyDescent="0.25">
      <c r="A136" s="279">
        <v>33664</v>
      </c>
      <c r="B136" s="111">
        <v>456059</v>
      </c>
      <c r="C136" s="198">
        <f t="shared" si="6"/>
        <v>409439.75</v>
      </c>
      <c r="D136" s="198">
        <f t="shared" si="7"/>
        <v>46619.25</v>
      </c>
      <c r="E136" s="198">
        <v>43189.891025641031</v>
      </c>
      <c r="F136" s="198">
        <v>44681.155303030311</v>
      </c>
      <c r="G136" s="198">
        <f t="shared" si="8"/>
        <v>411377.84469696967</v>
      </c>
    </row>
    <row r="137" spans="1:7" x14ac:dyDescent="0.25">
      <c r="A137" s="279">
        <v>33695</v>
      </c>
      <c r="B137" s="111">
        <v>430052</v>
      </c>
      <c r="C137" s="198">
        <f t="shared" ref="C137:C169" si="9">(B131*0.5+SUM(B132:B142)+B143*0.5)/12</f>
        <v>410972.04166666669</v>
      </c>
      <c r="D137" s="198">
        <f t="shared" ref="D137:D169" si="10">B137-C137</f>
        <v>19079.958333333314</v>
      </c>
      <c r="E137" s="198">
        <v>15647.900641025635</v>
      </c>
      <c r="F137" s="198">
        <v>17139.164918414914</v>
      </c>
      <c r="G137" s="198">
        <f t="shared" si="8"/>
        <v>412912.8350815851</v>
      </c>
    </row>
    <row r="138" spans="1:7" x14ac:dyDescent="0.25">
      <c r="A138" s="279">
        <v>33725</v>
      </c>
      <c r="B138" s="111">
        <v>399757</v>
      </c>
      <c r="C138" s="198">
        <f t="shared" si="9"/>
        <v>411331.125</v>
      </c>
      <c r="D138" s="198">
        <f t="shared" si="10"/>
        <v>-11574.125</v>
      </c>
      <c r="E138" s="198">
        <v>-4263.1474358974328</v>
      </c>
      <c r="F138" s="198">
        <v>-2771.8831585081534</v>
      </c>
      <c r="G138" s="198">
        <f t="shared" si="8"/>
        <v>402528.88315850816</v>
      </c>
    </row>
    <row r="139" spans="1:7" x14ac:dyDescent="0.25">
      <c r="A139" s="279">
        <v>33756</v>
      </c>
      <c r="B139" s="111">
        <v>362731</v>
      </c>
      <c r="C139" s="198">
        <f t="shared" si="9"/>
        <v>411674.54166666669</v>
      </c>
      <c r="D139" s="198">
        <f t="shared" si="10"/>
        <v>-48943.541666666686</v>
      </c>
      <c r="E139" s="198">
        <v>-50860.121794871804</v>
      </c>
      <c r="F139" s="198">
        <v>-49368.857517482524</v>
      </c>
      <c r="G139" s="198">
        <f t="shared" si="8"/>
        <v>412099.85751748254</v>
      </c>
    </row>
    <row r="140" spans="1:7" x14ac:dyDescent="0.25">
      <c r="A140" s="279">
        <v>33786</v>
      </c>
      <c r="B140" s="111">
        <v>384896</v>
      </c>
      <c r="C140" s="198">
        <f t="shared" si="9"/>
        <v>413348.58333333331</v>
      </c>
      <c r="D140" s="198">
        <f t="shared" si="10"/>
        <v>-28452.583333333314</v>
      </c>
      <c r="E140" s="198">
        <v>-27685.057692307695</v>
      </c>
      <c r="F140" s="198">
        <v>-26193.793414918415</v>
      </c>
      <c r="G140" s="198">
        <f t="shared" si="8"/>
        <v>411089.79341491841</v>
      </c>
    </row>
    <row r="141" spans="1:7" x14ac:dyDescent="0.25">
      <c r="A141" s="279">
        <v>33817</v>
      </c>
      <c r="B141" s="111">
        <v>385349</v>
      </c>
      <c r="C141" s="198">
        <f t="shared" si="9"/>
        <v>414022.29166666669</v>
      </c>
      <c r="D141" s="198">
        <f t="shared" si="10"/>
        <v>-28673.291666666686</v>
      </c>
      <c r="E141" s="198">
        <v>-16969.99038461539</v>
      </c>
      <c r="F141" s="198">
        <v>-15478.72610722611</v>
      </c>
      <c r="G141" s="198">
        <f t="shared" si="8"/>
        <v>400827.7261072261</v>
      </c>
    </row>
    <row r="142" spans="1:7" x14ac:dyDescent="0.25">
      <c r="A142" s="279">
        <v>33848</v>
      </c>
      <c r="B142" s="111">
        <v>432289</v>
      </c>
      <c r="C142" s="198">
        <f t="shared" si="9"/>
        <v>414377.04166666669</v>
      </c>
      <c r="D142" s="198">
        <f t="shared" si="10"/>
        <v>17911.958333333314</v>
      </c>
      <c r="E142" s="198">
        <v>3738.714743589745</v>
      </c>
      <c r="F142" s="198">
        <v>5229.9790209790244</v>
      </c>
      <c r="G142" s="198">
        <f t="shared" si="8"/>
        <v>427059.02097902098</v>
      </c>
    </row>
    <row r="143" spans="1:7" x14ac:dyDescent="0.25">
      <c r="A143" s="279">
        <v>33878</v>
      </c>
      <c r="B143" s="111">
        <v>468891</v>
      </c>
      <c r="C143" s="198">
        <f t="shared" si="9"/>
        <v>415268.25</v>
      </c>
      <c r="D143" s="198">
        <f t="shared" si="10"/>
        <v>53622.75</v>
      </c>
      <c r="E143" s="198">
        <v>43766.612179487172</v>
      </c>
      <c r="F143" s="198">
        <v>45257.876456876453</v>
      </c>
      <c r="G143" s="198">
        <f t="shared" si="8"/>
        <v>423633.12354312354</v>
      </c>
    </row>
    <row r="144" spans="1:7" x14ac:dyDescent="0.25">
      <c r="A144" s="279">
        <v>33909</v>
      </c>
      <c r="B144" s="111">
        <v>442702</v>
      </c>
      <c r="C144" s="198">
        <f t="shared" si="9"/>
        <v>416897.04166666669</v>
      </c>
      <c r="D144" s="198">
        <f t="shared" si="10"/>
        <v>25804.958333333314</v>
      </c>
      <c r="E144" s="198">
        <v>34963.419871794875</v>
      </c>
      <c r="F144" s="198">
        <v>36454.684149184155</v>
      </c>
      <c r="G144" s="198">
        <f t="shared" si="8"/>
        <v>406247.31585081585</v>
      </c>
    </row>
    <row r="145" spans="1:7" x14ac:dyDescent="0.25">
      <c r="A145" s="279">
        <v>33939</v>
      </c>
      <c r="B145" s="111">
        <v>370178</v>
      </c>
      <c r="C145" s="198">
        <f t="shared" si="9"/>
        <v>418310.04166666669</v>
      </c>
      <c r="D145" s="198">
        <f t="shared" si="10"/>
        <v>-48132.041666666686</v>
      </c>
      <c r="E145" s="198">
        <v>-43280.419871794868</v>
      </c>
      <c r="F145" s="198">
        <v>-41789.155594405587</v>
      </c>
      <c r="G145" s="198">
        <f t="shared" si="8"/>
        <v>411967.1555944056</v>
      </c>
    </row>
    <row r="146" spans="1:7" x14ac:dyDescent="0.25">
      <c r="A146" s="279">
        <v>33970</v>
      </c>
      <c r="B146" s="111">
        <v>439400</v>
      </c>
      <c r="C146" s="198">
        <f t="shared" si="9"/>
        <v>418713.08333333331</v>
      </c>
      <c r="D146" s="198">
        <f t="shared" si="10"/>
        <v>20686.916666666686</v>
      </c>
      <c r="E146" s="198">
        <v>16257.650641025644</v>
      </c>
      <c r="F146" s="198">
        <v>17748.914918414925</v>
      </c>
      <c r="G146" s="198">
        <f t="shared" si="8"/>
        <v>421651.0850815851</v>
      </c>
    </row>
    <row r="147" spans="1:7" x14ac:dyDescent="0.25">
      <c r="A147" s="279">
        <v>34001</v>
      </c>
      <c r="B147" s="111">
        <v>393900</v>
      </c>
      <c r="C147" s="198">
        <f t="shared" si="9"/>
        <v>418782.04166666669</v>
      </c>
      <c r="D147" s="198">
        <f t="shared" si="10"/>
        <v>-24882.041666666686</v>
      </c>
      <c r="E147" s="198">
        <v>-14651.708333333345</v>
      </c>
      <c r="F147" s="198">
        <v>-13160.444055944065</v>
      </c>
      <c r="G147" s="198">
        <f t="shared" si="8"/>
        <v>407060.44405594404</v>
      </c>
    </row>
    <row r="148" spans="1:7" x14ac:dyDescent="0.25">
      <c r="A148" s="279">
        <v>34029</v>
      </c>
      <c r="B148" s="111">
        <v>468700</v>
      </c>
      <c r="C148" s="198">
        <f t="shared" si="9"/>
        <v>418559.625</v>
      </c>
      <c r="D148" s="198">
        <f t="shared" si="10"/>
        <v>50140.375</v>
      </c>
      <c r="E148" s="198">
        <v>43189.891025641031</v>
      </c>
      <c r="F148" s="198">
        <v>44681.155303030311</v>
      </c>
      <c r="G148" s="198">
        <f t="shared" si="8"/>
        <v>424018.84469696967</v>
      </c>
    </row>
    <row r="149" spans="1:7" x14ac:dyDescent="0.25">
      <c r="A149" s="279">
        <v>34060</v>
      </c>
      <c r="B149" s="111">
        <v>438800</v>
      </c>
      <c r="C149" s="198">
        <f t="shared" si="9"/>
        <v>418377.125</v>
      </c>
      <c r="D149" s="198">
        <f t="shared" si="10"/>
        <v>20422.875</v>
      </c>
      <c r="E149" s="198">
        <v>15647.900641025635</v>
      </c>
      <c r="F149" s="198">
        <v>17139.164918414914</v>
      </c>
      <c r="G149" s="198">
        <f t="shared" si="8"/>
        <v>421660.8350815851</v>
      </c>
    </row>
    <row r="150" spans="1:7" x14ac:dyDescent="0.25">
      <c r="A150" s="279">
        <v>34090</v>
      </c>
      <c r="B150" s="111">
        <v>430100</v>
      </c>
      <c r="C150" s="198">
        <f t="shared" si="9"/>
        <v>419431.58333333331</v>
      </c>
      <c r="D150" s="198">
        <f t="shared" si="10"/>
        <v>10668.416666666686</v>
      </c>
      <c r="E150" s="198">
        <v>-4263.1474358974328</v>
      </c>
      <c r="F150" s="198">
        <v>-2771.8831585081534</v>
      </c>
      <c r="G150" s="198">
        <f t="shared" si="8"/>
        <v>432871.88315850816</v>
      </c>
    </row>
    <row r="151" spans="1:7" x14ac:dyDescent="0.25">
      <c r="A151" s="279">
        <v>34121</v>
      </c>
      <c r="B151" s="111">
        <v>366300</v>
      </c>
      <c r="C151" s="198">
        <f t="shared" si="9"/>
        <v>421353.25</v>
      </c>
      <c r="D151" s="198">
        <f t="shared" si="10"/>
        <v>-55053.25</v>
      </c>
      <c r="E151" s="198">
        <v>-50860.121794871804</v>
      </c>
      <c r="F151" s="198">
        <v>-49368.857517482524</v>
      </c>
      <c r="G151" s="198">
        <f t="shared" si="8"/>
        <v>415668.85751748254</v>
      </c>
    </row>
    <row r="152" spans="1:7" x14ac:dyDescent="0.25">
      <c r="A152" s="279">
        <v>34151</v>
      </c>
      <c r="B152" s="111">
        <v>391000</v>
      </c>
      <c r="C152" s="198">
        <f t="shared" si="9"/>
        <v>422366.66666666669</v>
      </c>
      <c r="D152" s="198">
        <f t="shared" si="10"/>
        <v>-31366.666666666686</v>
      </c>
      <c r="E152" s="198">
        <v>-27685.057692307695</v>
      </c>
      <c r="F152" s="198">
        <v>-26193.793414918415</v>
      </c>
      <c r="G152" s="198">
        <f t="shared" si="8"/>
        <v>417193.79341491841</v>
      </c>
    </row>
    <row r="153" spans="1:7" x14ac:dyDescent="0.25">
      <c r="A153" s="279">
        <v>34182</v>
      </c>
      <c r="B153" s="111">
        <v>380900</v>
      </c>
      <c r="C153" s="198">
        <f t="shared" si="9"/>
        <v>423808.33333333331</v>
      </c>
      <c r="D153" s="198">
        <f t="shared" si="10"/>
        <v>-42908.333333333314</v>
      </c>
      <c r="E153" s="198">
        <v>-16969.99038461539</v>
      </c>
      <c r="F153" s="198">
        <v>-15478.72610722611</v>
      </c>
      <c r="G153" s="198">
        <f t="shared" si="8"/>
        <v>396378.7261072261</v>
      </c>
    </row>
    <row r="154" spans="1:7" x14ac:dyDescent="0.25">
      <c r="A154" s="279">
        <v>34213</v>
      </c>
      <c r="B154" s="111">
        <v>431400</v>
      </c>
      <c r="C154" s="198">
        <f t="shared" si="9"/>
        <v>426462.5</v>
      </c>
      <c r="D154" s="198">
        <f t="shared" si="10"/>
        <v>4937.5</v>
      </c>
      <c r="E154" s="198">
        <v>3738.714743589745</v>
      </c>
      <c r="F154" s="198">
        <v>5229.9790209790244</v>
      </c>
      <c r="G154" s="198">
        <f t="shared" si="8"/>
        <v>426170.02097902098</v>
      </c>
    </row>
    <row r="155" spans="1:7" x14ac:dyDescent="0.25">
      <c r="A155" s="279">
        <v>34243</v>
      </c>
      <c r="B155" s="111">
        <v>465400</v>
      </c>
      <c r="C155" s="198">
        <f t="shared" si="9"/>
        <v>430186.29166666669</v>
      </c>
      <c r="D155" s="198">
        <f t="shared" si="10"/>
        <v>35213.708333333314</v>
      </c>
      <c r="E155" s="198">
        <v>43766.612179487172</v>
      </c>
      <c r="F155" s="198">
        <v>45257.876456876453</v>
      </c>
      <c r="G155" s="198">
        <f t="shared" si="8"/>
        <v>420142.12354312354</v>
      </c>
    </row>
    <row r="156" spans="1:7" x14ac:dyDescent="0.25">
      <c r="A156" s="279">
        <v>34274</v>
      </c>
      <c r="B156" s="111">
        <v>471500</v>
      </c>
      <c r="C156" s="198">
        <f t="shared" si="9"/>
        <v>432037.29166666669</v>
      </c>
      <c r="D156" s="198">
        <f t="shared" si="10"/>
        <v>39462.708333333314</v>
      </c>
      <c r="E156" s="198">
        <v>34963.419871794875</v>
      </c>
      <c r="F156" s="198">
        <v>36454.684149184155</v>
      </c>
      <c r="G156" s="198">
        <f t="shared" si="8"/>
        <v>435045.31585081585</v>
      </c>
    </row>
    <row r="157" spans="1:7" x14ac:dyDescent="0.25">
      <c r="A157" s="279">
        <v>34304</v>
      </c>
      <c r="B157" s="111">
        <v>387500</v>
      </c>
      <c r="C157" s="198">
        <f t="shared" si="9"/>
        <v>432934.58333333331</v>
      </c>
      <c r="D157" s="198">
        <f t="shared" si="10"/>
        <v>-45434.583333333314</v>
      </c>
      <c r="E157" s="198">
        <v>-43280.419871794868</v>
      </c>
      <c r="F157" s="198">
        <v>-41789.155594405587</v>
      </c>
      <c r="G157" s="198">
        <f t="shared" si="8"/>
        <v>429289.1555944056</v>
      </c>
    </row>
    <row r="158" spans="1:7" x14ac:dyDescent="0.25">
      <c r="A158" s="279">
        <v>34335</v>
      </c>
      <c r="B158" s="111">
        <v>446400</v>
      </c>
      <c r="C158" s="198">
        <f t="shared" si="9"/>
        <v>435742.16666666669</v>
      </c>
      <c r="D158" s="198">
        <f t="shared" si="10"/>
        <v>10657.833333333314</v>
      </c>
      <c r="E158" s="198">
        <v>16257.650641025644</v>
      </c>
      <c r="F158" s="198">
        <v>17748.914918414925</v>
      </c>
      <c r="G158" s="198">
        <f t="shared" si="8"/>
        <v>428651.0850815851</v>
      </c>
    </row>
    <row r="159" spans="1:7" x14ac:dyDescent="0.25">
      <c r="A159" s="279">
        <v>34366</v>
      </c>
      <c r="B159" s="111">
        <v>421500</v>
      </c>
      <c r="C159" s="198">
        <f t="shared" si="9"/>
        <v>438992.16666666669</v>
      </c>
      <c r="D159" s="198">
        <f t="shared" si="10"/>
        <v>-17492.166666666686</v>
      </c>
      <c r="E159" s="198">
        <v>-14651.708333333345</v>
      </c>
      <c r="F159" s="198">
        <v>-13160.444055944065</v>
      </c>
      <c r="G159" s="198">
        <f t="shared" si="8"/>
        <v>434660.44405594404</v>
      </c>
    </row>
    <row r="160" spans="1:7" x14ac:dyDescent="0.25">
      <c r="A160" s="279">
        <v>34394</v>
      </c>
      <c r="B160" s="111">
        <v>504800</v>
      </c>
      <c r="C160" s="198">
        <f t="shared" si="9"/>
        <v>442125.5</v>
      </c>
      <c r="D160" s="198">
        <f t="shared" si="10"/>
        <v>62674.5</v>
      </c>
      <c r="E160" s="198">
        <v>43189.891025641031</v>
      </c>
      <c r="F160" s="198">
        <v>44681.155303030311</v>
      </c>
      <c r="G160" s="198">
        <f t="shared" si="8"/>
        <v>460118.84469696967</v>
      </c>
    </row>
    <row r="161" spans="1:7" x14ac:dyDescent="0.25">
      <c r="A161" s="279">
        <v>34425</v>
      </c>
      <c r="B161" s="111">
        <v>492071</v>
      </c>
      <c r="C161" s="198">
        <f t="shared" si="9"/>
        <v>446066.875</v>
      </c>
      <c r="D161" s="198">
        <f t="shared" si="10"/>
        <v>46004.125</v>
      </c>
      <c r="E161" s="198">
        <v>15647.900641025635</v>
      </c>
      <c r="F161" s="198">
        <v>17139.164918414914</v>
      </c>
      <c r="G161" s="198">
        <f t="shared" si="8"/>
        <v>474931.8350815851</v>
      </c>
    </row>
    <row r="162" spans="1:7" x14ac:dyDescent="0.25">
      <c r="A162" s="279">
        <v>34455</v>
      </c>
      <c r="B162" s="111">
        <v>421253</v>
      </c>
      <c r="C162" s="198">
        <f t="shared" si="9"/>
        <v>449764.70833333331</v>
      </c>
      <c r="D162" s="198">
        <f t="shared" si="10"/>
        <v>-28511.708333333314</v>
      </c>
      <c r="E162" s="198">
        <v>-4263.1474358974328</v>
      </c>
      <c r="F162" s="198">
        <v>-2771.8831585081534</v>
      </c>
      <c r="G162" s="198">
        <f t="shared" si="8"/>
        <v>424024.88315850816</v>
      </c>
    </row>
    <row r="163" spans="1:7" x14ac:dyDescent="0.25">
      <c r="A163" s="279">
        <v>34486</v>
      </c>
      <c r="B163" s="111">
        <v>396682</v>
      </c>
      <c r="C163" s="198">
        <f t="shared" si="9"/>
        <v>452937.29166666669</v>
      </c>
      <c r="D163" s="198">
        <f t="shared" si="10"/>
        <v>-56255.291666666686</v>
      </c>
      <c r="E163" s="198">
        <v>-50860.121794871804</v>
      </c>
      <c r="F163" s="198">
        <v>-49368.857517482524</v>
      </c>
      <c r="G163" s="198">
        <f t="shared" si="8"/>
        <v>446050.85751748254</v>
      </c>
    </row>
    <row r="164" spans="1:7" x14ac:dyDescent="0.25">
      <c r="A164" s="279">
        <v>34516</v>
      </c>
      <c r="B164" s="111">
        <v>428000</v>
      </c>
      <c r="C164" s="198">
        <f t="shared" si="9"/>
        <v>456307.54166666669</v>
      </c>
      <c r="D164" s="198">
        <f t="shared" si="10"/>
        <v>-28307.541666666686</v>
      </c>
      <c r="E164" s="198">
        <v>-27685.057692307695</v>
      </c>
      <c r="F164" s="198">
        <v>-26193.793414918415</v>
      </c>
      <c r="G164" s="198">
        <f t="shared" si="8"/>
        <v>454193.79341491841</v>
      </c>
    </row>
    <row r="165" spans="1:7" x14ac:dyDescent="0.25">
      <c r="A165" s="279">
        <v>34547</v>
      </c>
      <c r="B165" s="111">
        <v>421900</v>
      </c>
      <c r="C165" s="198">
        <f t="shared" si="9"/>
        <v>459833.625</v>
      </c>
      <c r="D165" s="198">
        <f t="shared" si="10"/>
        <v>-37933.625</v>
      </c>
      <c r="E165" s="198">
        <v>-16969.99038461539</v>
      </c>
      <c r="F165" s="198">
        <v>-15478.72610722611</v>
      </c>
      <c r="G165" s="198">
        <f t="shared" si="8"/>
        <v>437378.7261072261</v>
      </c>
    </row>
    <row r="166" spans="1:7" x14ac:dyDescent="0.25">
      <c r="A166" s="279">
        <v>34578</v>
      </c>
      <c r="B166" s="111">
        <v>465600</v>
      </c>
      <c r="C166" s="198">
        <f t="shared" si="9"/>
        <v>464047.66666666669</v>
      </c>
      <c r="D166" s="198">
        <f t="shared" si="10"/>
        <v>1552.3333333333139</v>
      </c>
      <c r="E166" s="198">
        <v>3738.714743589745</v>
      </c>
      <c r="F166" s="198">
        <v>5229.9790209790244</v>
      </c>
      <c r="G166" s="198">
        <f t="shared" si="8"/>
        <v>460370.02097902098</v>
      </c>
    </row>
    <row r="167" spans="1:7" x14ac:dyDescent="0.25">
      <c r="A167" s="279">
        <v>34608</v>
      </c>
      <c r="B167" s="111">
        <v>525793</v>
      </c>
      <c r="C167" s="198">
        <f t="shared" si="9"/>
        <v>466010.70833333331</v>
      </c>
      <c r="D167" s="198">
        <f t="shared" si="10"/>
        <v>59782.291666666686</v>
      </c>
      <c r="E167" s="198">
        <v>43766.612179487172</v>
      </c>
      <c r="F167" s="198">
        <v>45257.876456876453</v>
      </c>
      <c r="G167" s="198">
        <f t="shared" si="8"/>
        <v>480535.12354312354</v>
      </c>
    </row>
    <row r="168" spans="1:7" x14ac:dyDescent="0.25">
      <c r="A168" s="279">
        <v>34639</v>
      </c>
      <c r="B168" s="111">
        <v>499855</v>
      </c>
      <c r="C168" s="198">
        <f t="shared" si="9"/>
        <v>467611</v>
      </c>
      <c r="D168" s="198">
        <f t="shared" si="10"/>
        <v>32244</v>
      </c>
      <c r="E168" s="198">
        <v>34963.419871794875</v>
      </c>
      <c r="F168" s="198">
        <v>36454.684149184155</v>
      </c>
      <c r="G168" s="198">
        <f t="shared" si="8"/>
        <v>463400.31585081585</v>
      </c>
    </row>
    <row r="169" spans="1:7" x14ac:dyDescent="0.25">
      <c r="A169" s="279">
        <v>34669</v>
      </c>
      <c r="B169" s="111">
        <v>435287</v>
      </c>
      <c r="C169" s="198">
        <f>(B163*0.5+SUM(B164:B174)+B175*0.5)/12</f>
        <v>470300.70833333331</v>
      </c>
      <c r="D169" s="198">
        <f t="shared" si="10"/>
        <v>-35013.708333333314</v>
      </c>
      <c r="E169" s="198">
        <v>-43280.419871794868</v>
      </c>
      <c r="F169" s="198">
        <v>-41789.155594405587</v>
      </c>
      <c r="G169" s="198">
        <f t="shared" si="8"/>
        <v>477076.1555944056</v>
      </c>
    </row>
    <row r="170" spans="1:7" x14ac:dyDescent="0.25">
      <c r="A170" s="279">
        <v>34700</v>
      </c>
      <c r="B170" s="111">
        <v>479499</v>
      </c>
      <c r="E170" s="198">
        <v>16257.650641025644</v>
      </c>
      <c r="F170" s="198">
        <v>17748.914918414925</v>
      </c>
      <c r="G170" s="198">
        <f t="shared" si="8"/>
        <v>461750.0850815851</v>
      </c>
    </row>
    <row r="171" spans="1:7" x14ac:dyDescent="0.25">
      <c r="A171" s="279">
        <v>34731</v>
      </c>
      <c r="B171" s="111">
        <v>473027</v>
      </c>
      <c r="E171" s="198">
        <v>-14651.708333333345</v>
      </c>
      <c r="F171" s="198">
        <v>-13160.444055944065</v>
      </c>
      <c r="G171" s="198">
        <f t="shared" si="8"/>
        <v>486187.44405594404</v>
      </c>
    </row>
    <row r="172" spans="1:7" x14ac:dyDescent="0.25">
      <c r="A172" s="279">
        <v>34759</v>
      </c>
      <c r="B172" s="111">
        <v>554410</v>
      </c>
      <c r="E172" s="198">
        <v>43189.891025641031</v>
      </c>
      <c r="F172" s="198">
        <v>44681.155303030311</v>
      </c>
      <c r="G172" s="198">
        <f t="shared" si="8"/>
        <v>509728.84469696967</v>
      </c>
    </row>
    <row r="173" spans="1:7" x14ac:dyDescent="0.25">
      <c r="A173" s="279">
        <v>34790</v>
      </c>
      <c r="B173" s="111">
        <v>489574</v>
      </c>
      <c r="E173" s="198">
        <v>15647.900641025635</v>
      </c>
      <c r="F173" s="198">
        <v>17139.164918414914</v>
      </c>
      <c r="G173" s="198">
        <f t="shared" si="8"/>
        <v>472434.8350815851</v>
      </c>
    </row>
    <row r="174" spans="1:7" x14ac:dyDescent="0.25">
      <c r="A174" s="279">
        <v>34820</v>
      </c>
      <c r="B174" s="111">
        <v>462157</v>
      </c>
      <c r="E174" s="198">
        <v>-4263.1474358974328</v>
      </c>
      <c r="F174" s="198">
        <v>-2771.8831585081534</v>
      </c>
      <c r="G174" s="198">
        <f t="shared" si="8"/>
        <v>464928.88315850816</v>
      </c>
    </row>
    <row r="175" spans="1:7" x14ac:dyDescent="0.25">
      <c r="A175" s="279">
        <v>34851</v>
      </c>
      <c r="B175" s="111">
        <v>420331</v>
      </c>
      <c r="E175" s="198">
        <v>-50860.121794871804</v>
      </c>
      <c r="F175" s="198">
        <v>-49368.857517482524</v>
      </c>
      <c r="G175" s="198">
        <f t="shared" si="8"/>
        <v>469699.85751748254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11</vt:i4>
      </vt:variant>
    </vt:vector>
  </HeadingPairs>
  <TitlesOfParts>
    <vt:vector size="11" baseType="lpstr">
      <vt:lpstr>Dados</vt:lpstr>
      <vt:lpstr>Exer 2.1</vt:lpstr>
      <vt:lpstr>Exer 2.2</vt:lpstr>
      <vt:lpstr>Exer 3.1a</vt:lpstr>
      <vt:lpstr>Exer 3.1b</vt:lpstr>
      <vt:lpstr>Exer 3.2a</vt:lpstr>
      <vt:lpstr>Exer 3.2b</vt:lpstr>
      <vt:lpstr>Exer3.2c</vt:lpstr>
      <vt:lpstr>Exer 3.2d</vt:lpstr>
      <vt:lpstr>Exer 4.1</vt:lpstr>
      <vt:lpstr>Exer 5.2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Jorge Caiado</cp:lastModifiedBy>
  <dcterms:created xsi:type="dcterms:W3CDTF">2012-06-20T14:47:27Z</dcterms:created>
  <dcterms:modified xsi:type="dcterms:W3CDTF">2022-01-12T12:30:54Z</dcterms:modified>
</cp:coreProperties>
</file>